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desktop\Lepton Photon 2019\"/>
    </mc:Choice>
  </mc:AlternateContent>
  <bookViews>
    <workbookView xWindow="-120" yWindow="-120" windowWidth="29040" windowHeight="15840"/>
  </bookViews>
  <sheets>
    <sheet name="F&amp;B" sheetId="15" r:id="rId1"/>
  </sheets>
  <definedNames>
    <definedName name="_xlnm.Print_Area" localSheetId="0">'F&amp;B'!$A$1:$K$62</definedName>
  </definedNames>
  <calcPr calcId="162913"/>
</workbook>
</file>

<file path=xl/calcChain.xml><?xml version="1.0" encoding="utf-8"?>
<calcChain xmlns="http://schemas.openxmlformats.org/spreadsheetml/2006/main">
  <c r="G40" i="15" l="1"/>
  <c r="G39" i="15"/>
  <c r="F52" i="15"/>
  <c r="H40" i="15" l="1"/>
  <c r="J40" i="15" s="1"/>
  <c r="H39" i="15"/>
  <c r="E74" i="15"/>
  <c r="E73" i="15"/>
  <c r="D62" i="15"/>
  <c r="K40" i="15" l="1"/>
  <c r="J39" i="15"/>
  <c r="K39" i="15" s="1"/>
  <c r="F86" i="15"/>
  <c r="B10" i="15" l="1"/>
  <c r="B9" i="15"/>
  <c r="B8" i="15"/>
  <c r="B6" i="15"/>
  <c r="B5" i="15"/>
  <c r="D19" i="15" l="1"/>
  <c r="F100" i="15"/>
  <c r="D34" i="15" l="1"/>
  <c r="E35" i="15" l="1"/>
  <c r="E36" i="15"/>
  <c r="E38" i="15"/>
  <c r="F111" i="15"/>
  <c r="F96" i="15"/>
  <c r="F81" i="15"/>
  <c r="I106" i="15"/>
  <c r="D108" i="15"/>
  <c r="E110" i="15" s="1"/>
  <c r="D93" i="15"/>
  <c r="I91" i="15"/>
  <c r="I76" i="15"/>
  <c r="D78" i="15"/>
  <c r="E86" i="15" s="1"/>
  <c r="G86" i="15" s="1"/>
  <c r="I47" i="15"/>
  <c r="F64" i="15"/>
  <c r="H86" i="15" l="1"/>
  <c r="J86" i="15" s="1"/>
  <c r="E80" i="15"/>
  <c r="G80" i="15" s="1"/>
  <c r="E85" i="15"/>
  <c r="G85" i="15" s="1"/>
  <c r="E95" i="15"/>
  <c r="G95" i="15" s="1"/>
  <c r="E100" i="15"/>
  <c r="G100" i="15" s="1"/>
  <c r="E98" i="15"/>
  <c r="G98" i="15" s="1"/>
  <c r="E94" i="15"/>
  <c r="G94" i="15" s="1"/>
  <c r="E99" i="15"/>
  <c r="G99" i="15" s="1"/>
  <c r="E96" i="15"/>
  <c r="G96" i="15" s="1"/>
  <c r="E79" i="15"/>
  <c r="G79" i="15" s="1"/>
  <c r="E83" i="15"/>
  <c r="G83" i="15" s="1"/>
  <c r="E84" i="15"/>
  <c r="G84" i="15" s="1"/>
  <c r="E81" i="15"/>
  <c r="G81" i="15" s="1"/>
  <c r="E109" i="15"/>
  <c r="G109" i="15" s="1"/>
  <c r="E113" i="15"/>
  <c r="G113" i="15" s="1"/>
  <c r="E111" i="15"/>
  <c r="G111" i="15" s="1"/>
  <c r="E87" i="15"/>
  <c r="G87" i="15" s="1"/>
  <c r="E82" i="15"/>
  <c r="G82" i="15" s="1"/>
  <c r="E102" i="15"/>
  <c r="G102" i="15" s="1"/>
  <c r="E101" i="15"/>
  <c r="G101" i="15" s="1"/>
  <c r="E97" i="15"/>
  <c r="G97" i="15" s="1"/>
  <c r="E112" i="15"/>
  <c r="G112" i="15" s="1"/>
  <c r="F56" i="15"/>
  <c r="F26" i="15"/>
  <c r="C10" i="15"/>
  <c r="C9" i="15"/>
  <c r="C8" i="15"/>
  <c r="C7" i="15"/>
  <c r="C6" i="15"/>
  <c r="C5" i="15"/>
  <c r="C4" i="15"/>
  <c r="A10" i="15"/>
  <c r="A9" i="15"/>
  <c r="A8" i="15"/>
  <c r="A7" i="15"/>
  <c r="A6" i="15"/>
  <c r="G110" i="15"/>
  <c r="K86" i="15" l="1"/>
  <c r="G76" i="15"/>
  <c r="H85" i="15"/>
  <c r="H100" i="15"/>
  <c r="G106" i="15"/>
  <c r="G91" i="15"/>
  <c r="H111" i="15"/>
  <c r="J111" i="15" s="1"/>
  <c r="K111" i="15" s="1"/>
  <c r="H109" i="15"/>
  <c r="H113" i="15"/>
  <c r="H110" i="15"/>
  <c r="H112" i="15"/>
  <c r="J112" i="15" s="1"/>
  <c r="K112" i="15" s="1"/>
  <c r="H94" i="15"/>
  <c r="H99" i="15"/>
  <c r="J99" i="15" s="1"/>
  <c r="K99" i="15" s="1"/>
  <c r="H98" i="15"/>
  <c r="H96" i="15"/>
  <c r="J96" i="15" s="1"/>
  <c r="K96" i="15" s="1"/>
  <c r="H95" i="15"/>
  <c r="H97" i="15"/>
  <c r="H101" i="15"/>
  <c r="J101" i="15" s="1"/>
  <c r="H102" i="15"/>
  <c r="H79" i="15"/>
  <c r="H84" i="15"/>
  <c r="H83" i="15"/>
  <c r="H81" i="15"/>
  <c r="H80" i="15"/>
  <c r="H82" i="15"/>
  <c r="H87" i="15"/>
  <c r="A5" i="15"/>
  <c r="A4" i="15"/>
  <c r="F22" i="15"/>
  <c r="D9" i="15" l="1"/>
  <c r="M91" i="15"/>
  <c r="D8" i="15"/>
  <c r="M76" i="15"/>
  <c r="D10" i="15"/>
  <c r="M106" i="15"/>
  <c r="H76" i="15"/>
  <c r="E8" i="15" s="1"/>
  <c r="H91" i="15"/>
  <c r="E9" i="15" s="1"/>
  <c r="J85" i="15"/>
  <c r="K85" i="15" s="1"/>
  <c r="K101" i="15"/>
  <c r="J100" i="15"/>
  <c r="K100" i="15" s="1"/>
  <c r="H106" i="15"/>
  <c r="E10" i="15" s="1"/>
  <c r="J98" i="15"/>
  <c r="J95" i="15"/>
  <c r="J110" i="15"/>
  <c r="J113" i="15"/>
  <c r="J109" i="15"/>
  <c r="J102" i="15"/>
  <c r="K102" i="15" s="1"/>
  <c r="J97" i="15"/>
  <c r="K97" i="15" s="1"/>
  <c r="J94" i="15"/>
  <c r="J80" i="15"/>
  <c r="J81" i="15"/>
  <c r="K81" i="15" s="1"/>
  <c r="J83" i="15"/>
  <c r="K83" i="15" s="1"/>
  <c r="J84" i="15"/>
  <c r="K84" i="15" s="1"/>
  <c r="J87" i="15"/>
  <c r="K87" i="15" s="1"/>
  <c r="J82" i="15"/>
  <c r="K82" i="15" s="1"/>
  <c r="J79" i="15"/>
  <c r="E20" i="15"/>
  <c r="G20" i="15" s="1"/>
  <c r="E26" i="15"/>
  <c r="G26" i="15" s="1"/>
  <c r="H26" i="15" s="1"/>
  <c r="J26" i="15" s="1"/>
  <c r="K26" i="15" s="1"/>
  <c r="E23" i="15"/>
  <c r="E27" i="15"/>
  <c r="G27" i="15" s="1"/>
  <c r="H27" i="15" s="1"/>
  <c r="E22" i="15"/>
  <c r="E25" i="15"/>
  <c r="E24" i="15"/>
  <c r="G24" i="15" s="1"/>
  <c r="G37" i="15"/>
  <c r="J76" i="15" l="1"/>
  <c r="F8" i="15" s="1"/>
  <c r="J91" i="15"/>
  <c r="F9" i="15" s="1"/>
  <c r="K113" i="15"/>
  <c r="J106" i="15"/>
  <c r="F10" i="15" s="1"/>
  <c r="K98" i="15"/>
  <c r="K110" i="15"/>
  <c r="K95" i="15"/>
  <c r="J27" i="15"/>
  <c r="K27" i="15" s="1"/>
  <c r="K80" i="15"/>
  <c r="K109" i="15"/>
  <c r="K94" i="15"/>
  <c r="K79" i="15"/>
  <c r="H37" i="15"/>
  <c r="J37" i="15" s="1"/>
  <c r="H24" i="15"/>
  <c r="H20" i="15"/>
  <c r="D49" i="15"/>
  <c r="E63" i="15" l="1"/>
  <c r="E67" i="15"/>
  <c r="G67" i="15" s="1"/>
  <c r="K91" i="15"/>
  <c r="G9" i="15" s="1"/>
  <c r="K106" i="15"/>
  <c r="G10" i="15" s="1"/>
  <c r="J24" i="15"/>
  <c r="E52" i="15"/>
  <c r="G52" i="15" s="1"/>
  <c r="E55" i="15"/>
  <c r="G55" i="15" s="1"/>
  <c r="E54" i="15"/>
  <c r="G54" i="15" s="1"/>
  <c r="E51" i="15"/>
  <c r="G51" i="15" s="1"/>
  <c r="E53" i="15"/>
  <c r="G53" i="15" s="1"/>
  <c r="E56" i="15"/>
  <c r="G56" i="15" s="1"/>
  <c r="E57" i="15"/>
  <c r="G57" i="15" s="1"/>
  <c r="E50" i="15"/>
  <c r="G50" i="15" s="1"/>
  <c r="K76" i="15"/>
  <c r="G8" i="15" s="1"/>
  <c r="E66" i="15"/>
  <c r="G66" i="15" s="1"/>
  <c r="H66" i="15" s="1"/>
  <c r="J66" i="15" s="1"/>
  <c r="K66" i="15" s="1"/>
  <c r="E69" i="15"/>
  <c r="G69" i="15" s="1"/>
  <c r="E71" i="15"/>
  <c r="G71" i="15" s="1"/>
  <c r="G73" i="15"/>
  <c r="H73" i="15" s="1"/>
  <c r="J73" i="15" s="1"/>
  <c r="K73" i="15" s="1"/>
  <c r="E65" i="15"/>
  <c r="E68" i="15"/>
  <c r="G68" i="15" s="1"/>
  <c r="E70" i="15"/>
  <c r="G70" i="15" s="1"/>
  <c r="E72" i="15"/>
  <c r="G72" i="15" s="1"/>
  <c r="H72" i="15" s="1"/>
  <c r="G74" i="15"/>
  <c r="H74" i="15" s="1"/>
  <c r="J74" i="15" s="1"/>
  <c r="K74" i="15" s="1"/>
  <c r="E64" i="15"/>
  <c r="K37" i="15"/>
  <c r="J20" i="15"/>
  <c r="K20" i="15" s="1"/>
  <c r="H67" i="15" l="1"/>
  <c r="J67" i="15" s="1"/>
  <c r="K24" i="15"/>
  <c r="H57" i="15"/>
  <c r="J57" i="15" s="1"/>
  <c r="H53" i="15"/>
  <c r="J53" i="15" s="1"/>
  <c r="H52" i="15"/>
  <c r="J52" i="15" s="1"/>
  <c r="H50" i="15"/>
  <c r="J50" i="15" s="1"/>
  <c r="G47" i="15"/>
  <c r="M47" i="15" s="1"/>
  <c r="H56" i="15"/>
  <c r="J56" i="15" s="1"/>
  <c r="K56" i="15" s="1"/>
  <c r="H51" i="15"/>
  <c r="J51" i="15" s="1"/>
  <c r="H54" i="15"/>
  <c r="J54" i="15" s="1"/>
  <c r="H55" i="15"/>
  <c r="J55" i="15" s="1"/>
  <c r="H71" i="15"/>
  <c r="H68" i="15"/>
  <c r="J68" i="15" s="1"/>
  <c r="J72" i="15"/>
  <c r="K72" i="15" s="1"/>
  <c r="H70" i="15"/>
  <c r="J70" i="15" s="1"/>
  <c r="K70" i="15" s="1"/>
  <c r="H69" i="15"/>
  <c r="J69" i="15" s="1"/>
  <c r="K67" i="15" l="1"/>
  <c r="K51" i="15"/>
  <c r="K50" i="15"/>
  <c r="K52" i="15"/>
  <c r="K53" i="15"/>
  <c r="K57" i="15"/>
  <c r="K55" i="15"/>
  <c r="K54" i="15"/>
  <c r="K69" i="15"/>
  <c r="J71" i="15"/>
  <c r="K68" i="15"/>
  <c r="G38" i="15"/>
  <c r="H38" i="15" s="1"/>
  <c r="J38" i="15" s="1"/>
  <c r="K38" i="15" s="1"/>
  <c r="K71" i="15" l="1"/>
  <c r="I60" i="15" l="1"/>
  <c r="G64" i="15"/>
  <c r="G36" i="15"/>
  <c r="G23" i="15"/>
  <c r="E14" i="15"/>
  <c r="E21" i="15"/>
  <c r="G22" i="15"/>
  <c r="F14" i="15" l="1"/>
  <c r="G14" i="15" s="1"/>
  <c r="H36" i="15"/>
  <c r="J36" i="15" s="1"/>
  <c r="K36" i="15" s="1"/>
  <c r="H22" i="15"/>
  <c r="H23" i="15"/>
  <c r="J22" i="15" l="1"/>
  <c r="J23" i="15"/>
  <c r="K23" i="15" s="1"/>
  <c r="K22" i="15" l="1"/>
  <c r="H64" i="15"/>
  <c r="J64" i="15" s="1"/>
  <c r="K64" i="15" l="1"/>
  <c r="G63" i="15" l="1"/>
  <c r="G65" i="15" l="1"/>
  <c r="G60" i="15" s="1"/>
  <c r="H63" i="15"/>
  <c r="M60" i="15" l="1"/>
  <c r="D7" i="15"/>
  <c r="J63" i="15"/>
  <c r="H65" i="15"/>
  <c r="H60" i="15" s="1"/>
  <c r="K63" i="15" l="1"/>
  <c r="J65" i="15"/>
  <c r="J60" i="15" s="1"/>
  <c r="E7" i="15"/>
  <c r="G21" i="15"/>
  <c r="G25" i="15"/>
  <c r="G35" i="15"/>
  <c r="H21" i="15" l="1"/>
  <c r="G17" i="15"/>
  <c r="I32" i="15"/>
  <c r="G32" i="15"/>
  <c r="I17" i="15"/>
  <c r="H25" i="15"/>
  <c r="J25" i="15" s="1"/>
  <c r="K25" i="15" s="1"/>
  <c r="K65" i="15"/>
  <c r="K60" i="15" s="1"/>
  <c r="H35" i="15"/>
  <c r="F7" i="15"/>
  <c r="D5" i="15" l="1"/>
  <c r="M32" i="15"/>
  <c r="D4" i="15"/>
  <c r="M17" i="15"/>
  <c r="G7" i="15"/>
  <c r="H17" i="15"/>
  <c r="E4" i="15" s="1"/>
  <c r="J21" i="15"/>
  <c r="J17" i="15" s="1"/>
  <c r="F4" i="15" s="1"/>
  <c r="H32" i="15"/>
  <c r="E5" i="15" s="1"/>
  <c r="H47" i="15"/>
  <c r="J35" i="15"/>
  <c r="J32" i="15" s="1"/>
  <c r="D6" i="15"/>
  <c r="D11" i="15" l="1"/>
  <c r="D12" i="15" s="1"/>
  <c r="K21" i="15"/>
  <c r="F5" i="15"/>
  <c r="J47" i="15"/>
  <c r="K35" i="15"/>
  <c r="K17" i="15" l="1"/>
  <c r="G4" i="15" s="1"/>
  <c r="K32" i="15"/>
  <c r="G5" i="15" s="1"/>
  <c r="K47" i="15"/>
  <c r="G6" i="15" s="1"/>
  <c r="E6" i="15"/>
  <c r="E11" i="15" s="1"/>
  <c r="F6" i="15"/>
  <c r="F11" i="15" s="1"/>
  <c r="F12" i="15" s="1"/>
  <c r="E12" i="15" l="1"/>
  <c r="G11" i="15"/>
  <c r="G12" i="15" s="1"/>
</calcChain>
</file>

<file path=xl/comments1.xml><?xml version="1.0" encoding="utf-8"?>
<comments xmlns="http://schemas.openxmlformats.org/spreadsheetml/2006/main">
  <authors>
    <author>Anne Keller</author>
    <author>Clare Taylor</author>
  </authors>
  <commentList>
    <comment ref="B4" authorId="0" shapeId="0">
      <text>
        <r>
          <rPr>
            <sz val="12"/>
            <color indexed="81"/>
            <rFont val="Tahoma"/>
            <family val="2"/>
          </rPr>
          <t>fills in expected number of attendees below</t>
        </r>
      </text>
    </comment>
    <comment ref="D24" authorId="1" shapeId="0">
      <text>
        <r>
          <rPr>
            <b/>
            <sz val="10"/>
            <color indexed="81"/>
            <rFont val="Tahoma"/>
            <family val="2"/>
          </rPr>
          <t>Clare Taylor:</t>
        </r>
        <r>
          <rPr>
            <sz val="10"/>
            <color indexed="81"/>
            <rFont val="Tahoma"/>
            <family val="2"/>
          </rPr>
          <t xml:space="preserve">
Optional Items</t>
        </r>
      </text>
    </comment>
    <comment ref="C67" authorId="1" shapeId="0">
      <text>
        <r>
          <rPr>
            <b/>
            <sz val="11"/>
            <color indexed="81"/>
            <rFont val="Tahoma"/>
            <family val="2"/>
          </rPr>
          <t>Clare Taylor:</t>
        </r>
        <r>
          <rPr>
            <sz val="11"/>
            <color indexed="81"/>
            <rFont val="Tahoma"/>
            <family val="2"/>
          </rPr>
          <t xml:space="preserve">
Waiting for options from Westin</t>
        </r>
      </text>
    </comment>
    <comment ref="C74" authorId="1" shapeId="0">
      <text>
        <r>
          <rPr>
            <b/>
            <sz val="11"/>
            <color indexed="81"/>
            <rFont val="Tahoma"/>
            <family val="2"/>
          </rPr>
          <t>Clare Taylor:</t>
        </r>
        <r>
          <rPr>
            <sz val="11"/>
            <color indexed="81"/>
            <rFont val="Tahoma"/>
            <family val="2"/>
          </rPr>
          <t xml:space="preserve">
Waiting for less expensive buffet option from Westin</t>
        </r>
      </text>
    </comment>
  </commentList>
</comments>
</file>

<file path=xl/sharedStrings.xml><?xml version="1.0" encoding="utf-8"?>
<sst xmlns="http://schemas.openxmlformats.org/spreadsheetml/2006/main" count="271" uniqueCount="86">
  <si>
    <t xml:space="preserve">Menu selection </t>
  </si>
  <si>
    <t>total</t>
  </si>
  <si>
    <t>taxes</t>
  </si>
  <si>
    <t>Conference Day 1</t>
  </si>
  <si>
    <t>guarantee</t>
  </si>
  <si>
    <t>Service charges</t>
  </si>
  <si>
    <t>Conference Day 3</t>
  </si>
  <si>
    <t>total pre tax and grats</t>
  </si>
  <si>
    <t>liquor tax</t>
  </si>
  <si>
    <t>cost per unit</t>
  </si>
  <si>
    <t>service charges</t>
  </si>
  <si>
    <t xml:space="preserve">expected attendance </t>
  </si>
  <si>
    <t xml:space="preserve"> </t>
  </si>
  <si>
    <t>Conference Day 4</t>
  </si>
  <si>
    <t>Service Charge</t>
  </si>
  <si>
    <t>MINIMUM SPENT</t>
  </si>
  <si>
    <t>Over (under) minimum spent</t>
  </si>
  <si>
    <t>Date</t>
  </si>
  <si>
    <t>Functions</t>
  </si>
  <si>
    <t>PAX</t>
  </si>
  <si>
    <t>VENUE</t>
  </si>
  <si>
    <t>Sales tax</t>
  </si>
  <si>
    <t>Liquor tax</t>
  </si>
  <si>
    <t>Overset policy</t>
  </si>
  <si>
    <t>Time</t>
  </si>
  <si>
    <t>Guarantees due</t>
  </si>
  <si>
    <t>Menu Selection</t>
  </si>
  <si>
    <t>AM Break</t>
  </si>
  <si>
    <t>0930-1000</t>
  </si>
  <si>
    <t>freshly brewed starbucks® coffee and selection of tazo
teas (per person)</t>
  </si>
  <si>
    <t>Welcome Reception</t>
  </si>
  <si>
    <t>water in jugs througout the day</t>
  </si>
  <si>
    <t>seasonal whole fresh fruit display</t>
  </si>
  <si>
    <t>Host bar charged on consumption</t>
  </si>
  <si>
    <t>Lepton Photon 2019 (August 5 - 10)</t>
  </si>
  <si>
    <t>Conference Day 2</t>
  </si>
  <si>
    <t>Conference Day 5</t>
  </si>
  <si>
    <t>Conference Day 6</t>
  </si>
  <si>
    <t>Tuesday, August 6, 2019</t>
  </si>
  <si>
    <t>Wednesday, August 7, 2019</t>
  </si>
  <si>
    <t>Thursday, August 8, 2019</t>
  </si>
  <si>
    <t>Friday, August 9, 2019</t>
  </si>
  <si>
    <t>Saturday, August 10, 2019</t>
  </si>
  <si>
    <t>1800-2000</t>
  </si>
  <si>
    <t>PM Break</t>
  </si>
  <si>
    <t>1500-1530</t>
  </si>
  <si>
    <t>All Day</t>
  </si>
  <si>
    <t>0800-1730</t>
  </si>
  <si>
    <t>Dim sum station</t>
  </si>
  <si>
    <t>Taste of Italy - Antipasto Station</t>
  </si>
  <si>
    <t>BEHIND BARS
quinoa, chocolate and coconut bar
lemon shortbread
puffed rice , marshmallow and honey
dates and oatmeal(per dozen) 56 - LEAVE OUT FOR AS LONG AS POSSIBLE</t>
  </si>
  <si>
    <t>0830-1830</t>
  </si>
  <si>
    <t>1030-1100</t>
  </si>
  <si>
    <t>1600-1630</t>
  </si>
  <si>
    <t>HANDS IN THE COOKIE JAR
mini shortbread, gingersnaps, mini biscotti, crunchy peanut
butter and mini chocolate chip
lemon bars, chocolate brownies, date squares, nanaimo bars
and cookies (per dozen) 56 -LEAVE OUT FOR AS LONG AS POSSIBLE</t>
  </si>
  <si>
    <t>0900-1230</t>
  </si>
  <si>
    <t>water in a jug</t>
  </si>
  <si>
    <t>1400-1630</t>
  </si>
  <si>
    <t>seasonal vegetable crudité and dips</t>
  </si>
  <si>
    <t>seasonal whole fresh fruit display -LEAVE OUT FOR AS LONG AS POSSIBLE</t>
  </si>
  <si>
    <t>0900-1830</t>
  </si>
  <si>
    <t>0900-1730</t>
  </si>
  <si>
    <t>0900-1330</t>
  </si>
  <si>
    <t>soft pretzels with amsterdam stout cheddar sauce and classic honey mustard - LEAVE OUT FOR AS LONG AS POSSIBLE</t>
  </si>
  <si>
    <t>COOKIE JAR
oatmeal raisin, cranberry and orange and coconut macaroon (per dozen) 56 - LEAVE OUT FOR AS LONG AS POSSIBLE</t>
  </si>
  <si>
    <t>chocolate and salted caramel dipped pretzel rods - LEAVE OUT FOR AS LONG AS POSSIBLE</t>
  </si>
  <si>
    <t>seasonal vegetable crudité and dips - LEAVE OUT FOR AS LONG AS POSSIBLE</t>
  </si>
  <si>
    <r>
      <t xml:space="preserve">assorted morning pastries and fresh baked breads and loaves
(per dozen) 56 - LEAVE OUT FOR AS LONG AS POSSIBLE
</t>
    </r>
    <r>
      <rPr>
        <b/>
        <sz val="12"/>
        <rFont val="Arial"/>
        <family val="2"/>
      </rPr>
      <t>**Please offer a different selection of pastries/loaves/muffins each day</t>
    </r>
  </si>
  <si>
    <r>
      <t xml:space="preserve">basket of buttered croissants, assorted mini pastries and danish -per dz 56 - LEAVE OUT FOR AS LONG AS POSSIBLE
</t>
    </r>
    <r>
      <rPr>
        <b/>
        <sz val="12"/>
        <rFont val="Arial"/>
        <family val="2"/>
      </rPr>
      <t>**Please offer a different selection of pastries/loaves/muffins each day</t>
    </r>
  </si>
  <si>
    <t>assorted mini squares, brownies and bars  ~ per dz 52 - LEAVE OUT FOR AS LONG AS POSSIBLE</t>
  </si>
  <si>
    <t>none</t>
  </si>
  <si>
    <t>mini quiches -per dz 56 - LEAVE OUT FOR AS LONG AS POSSIBLE</t>
  </si>
  <si>
    <t>Fruit infused water (cranberry and orange, lemon and mint, or cucumber and basil) - self serve jugs</t>
  </si>
  <si>
    <t>Pita Chips with Hummus and Dips</t>
  </si>
  <si>
    <t>Chips and Dip</t>
  </si>
  <si>
    <t>ICFA Meeting / C11 Meeting</t>
  </si>
  <si>
    <t>1200-1300</t>
  </si>
  <si>
    <t>working lunch -  sandwich platter</t>
  </si>
  <si>
    <t>IFCA Dinner (25 guests)</t>
  </si>
  <si>
    <t>1900-2100</t>
  </si>
  <si>
    <t>Liquor (Beer &amp; Wine)</t>
  </si>
  <si>
    <t>Optional Items</t>
  </si>
  <si>
    <r>
      <t>Buffet
Southern Fare (minimum 25 people)</t>
    </r>
    <r>
      <rPr>
        <sz val="12"/>
        <color theme="1"/>
        <rFont val="Arial"/>
        <family val="2"/>
      </rPr>
      <t xml:space="preserve">
-black turtle bean and lentil soup with cilantro cream, served with warm cornbread
-southwestern salad - mixed greens, bell peppers, red onion, cucumbers, crispy tortilla strips and cilantro lime vinaigrette
-jicama, tomato, avocado and corn salad with ancho chili vinaigrette
-pigeon peas and rice
-cast iron blackened hangar steak with grilled onions, peppers and wilted greens
-honey drizzled chicken and waffles with jalapeño and corn
-grilled whitefish vera cruz with peppers, tomatoes and fresh herbs
-pan roasted green beans and swiss chard
-something sweet, featuring: bourbon pecan butter tarts, caramelized banana foster, dulce de leche cheesecake</t>
    </r>
  </si>
  <si>
    <t>Artisan Cheese Boards</t>
  </si>
  <si>
    <t>Share Station</t>
  </si>
  <si>
    <t>Sustainable Seafood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</si>
</sst>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  <numFmt numFmtId="167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1"/>
      <color rgb="FF000000"/>
      <name val="Calibri"/>
      <family val="2"/>
    </font>
    <font>
      <b/>
      <sz val="12"/>
      <color rgb="FFFF0000"/>
      <name val="Arial"/>
      <family val="2"/>
    </font>
    <font>
      <sz val="12"/>
      <color indexed="81"/>
      <name val="Tahoma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5" fillId="0" borderId="0"/>
    <xf numFmtId="0" fontId="15" fillId="0" borderId="0"/>
  </cellStyleXfs>
  <cellXfs count="81">
    <xf numFmtId="0" fontId="0" fillId="0" borderId="0" xfId="0"/>
    <xf numFmtId="166" fontId="8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5" fontId="10" fillId="2" borderId="1" xfId="1" applyFont="1" applyFill="1" applyBorder="1" applyAlignment="1">
      <alignment horizontal="center" vertical="center" wrapText="1"/>
    </xf>
    <xf numFmtId="165" fontId="10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67" fontId="9" fillId="4" borderId="2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166" fontId="9" fillId="4" borderId="2" xfId="0" applyNumberFormat="1" applyFont="1" applyFill="1" applyBorder="1" applyAlignment="1">
      <alignment horizontal="center" vertical="center"/>
    </xf>
    <xf numFmtId="9" fontId="9" fillId="5" borderId="0" xfId="0" applyNumberFormat="1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166" fontId="9" fillId="4" borderId="1" xfId="0" applyNumberFormat="1" applyFont="1" applyFill="1" applyBorder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165" fontId="10" fillId="2" borderId="1" xfId="1" applyFont="1" applyFill="1" applyBorder="1" applyAlignment="1">
      <alignment horizontal="left" vertical="center"/>
    </xf>
    <xf numFmtId="166" fontId="8" fillId="2" borderId="1" xfId="1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165" fontId="10" fillId="0" borderId="0" xfId="1" applyFont="1" applyAlignment="1">
      <alignment horizontal="center" vertical="center" wrapText="1"/>
    </xf>
    <xf numFmtId="165" fontId="10" fillId="0" borderId="0" xfId="1" applyFont="1" applyAlignment="1">
      <alignment horizontal="center" vertical="center"/>
    </xf>
    <xf numFmtId="165" fontId="9" fillId="0" borderId="0" xfId="1" applyFont="1" applyAlignment="1">
      <alignment horizontal="right" vertical="center"/>
    </xf>
    <xf numFmtId="164" fontId="11" fillId="0" borderId="0" xfId="1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1" fillId="0" borderId="0" xfId="1" applyFont="1" applyAlignment="1">
      <alignment horizontal="right" vertical="center"/>
    </xf>
    <xf numFmtId="166" fontId="3" fillId="5" borderId="0" xfId="1" applyNumberFormat="1" applyFont="1" applyFill="1" applyAlignment="1">
      <alignment horizontal="center" vertical="center"/>
    </xf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 vertical="center"/>
    </xf>
    <xf numFmtId="165" fontId="4" fillId="0" borderId="0" xfId="1" applyFont="1" applyAlignment="1">
      <alignment horizontal="left" vertical="center"/>
    </xf>
    <xf numFmtId="165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7" fontId="6" fillId="2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9" fontId="9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9" fillId="0" borderId="1" xfId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65" fontId="9" fillId="0" borderId="2" xfId="0" applyNumberFormat="1" applyFont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165" fontId="9" fillId="2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/>
    </xf>
    <xf numFmtId="9" fontId="9" fillId="6" borderId="1" xfId="2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165" fontId="9" fillId="5" borderId="1" xfId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6">
    <cellStyle name="Currency" xfId="1" builtinId="4"/>
    <cellStyle name="Normal" xfId="0" builtinId="0"/>
    <cellStyle name="Normal 2" xfId="3"/>
    <cellStyle name="Normal 2 2" xfId="5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20"/>
  <sheetViews>
    <sheetView tabSelected="1" zoomScale="70" zoomScaleNormal="70" zoomScaleSheetLayoutView="100" workbookViewId="0">
      <selection activeCell="D41" sqref="D41"/>
    </sheetView>
  </sheetViews>
  <sheetFormatPr defaultColWidth="9.140625" defaultRowHeight="15" x14ac:dyDescent="0.25"/>
  <cols>
    <col min="1" max="1" width="33.140625" style="5" customWidth="1"/>
    <col min="2" max="2" width="23.28515625" style="2" customWidth="1"/>
    <col min="3" max="3" width="73.5703125" style="3" customWidth="1"/>
    <col min="4" max="4" width="25.28515625" style="2" bestFit="1" customWidth="1"/>
    <col min="5" max="6" width="19.140625" style="2" customWidth="1"/>
    <col min="7" max="7" width="19.140625" style="4" customWidth="1"/>
    <col min="8" max="11" width="18.28515625" style="2" customWidth="1"/>
    <col min="12" max="13" width="12.85546875" style="2" bestFit="1" customWidth="1"/>
    <col min="14" max="16384" width="9.140625" style="2"/>
  </cols>
  <sheetData>
    <row r="1" spans="1:11" ht="33" customHeight="1" x14ac:dyDescent="0.25">
      <c r="A1" s="65" t="s">
        <v>26</v>
      </c>
      <c r="C1" s="66" t="s">
        <v>34</v>
      </c>
    </row>
    <row r="2" spans="1:11" ht="33" customHeight="1" x14ac:dyDescent="0.25"/>
    <row r="3" spans="1:11" ht="15.75" x14ac:dyDescent="0.25">
      <c r="A3" s="6" t="s">
        <v>17</v>
      </c>
      <c r="B3" s="7" t="s">
        <v>19</v>
      </c>
      <c r="C3" s="8" t="s">
        <v>18</v>
      </c>
      <c r="D3" s="8" t="s">
        <v>7</v>
      </c>
      <c r="E3" s="8" t="s">
        <v>14</v>
      </c>
      <c r="F3" s="8" t="s">
        <v>2</v>
      </c>
      <c r="G3" s="8" t="s">
        <v>1</v>
      </c>
      <c r="H3" s="9" t="s">
        <v>20</v>
      </c>
    </row>
    <row r="4" spans="1:11" ht="25.5" customHeight="1" x14ac:dyDescent="0.25">
      <c r="A4" s="10">
        <f>A17</f>
        <v>43682</v>
      </c>
      <c r="B4" s="11">
        <v>250</v>
      </c>
      <c r="C4" s="12" t="str">
        <f>B17</f>
        <v>Conference Day 1</v>
      </c>
      <c r="D4" s="13">
        <f>G17</f>
        <v>6076</v>
      </c>
      <c r="E4" s="13">
        <f>H17</f>
        <v>1093.6799999999998</v>
      </c>
      <c r="F4" s="13">
        <f>J17</f>
        <v>932.05840000000001</v>
      </c>
      <c r="G4" s="13">
        <f>K17</f>
        <v>8101.7384000000002</v>
      </c>
      <c r="H4" s="3" t="s">
        <v>5</v>
      </c>
      <c r="I4" s="14">
        <v>0.18</v>
      </c>
    </row>
    <row r="5" spans="1:11" ht="25.5" customHeight="1" x14ac:dyDescent="0.25">
      <c r="A5" s="10">
        <f>A32</f>
        <v>43682</v>
      </c>
      <c r="B5" s="15">
        <f>B4</f>
        <v>250</v>
      </c>
      <c r="C5" s="16" t="str">
        <f>B32</f>
        <v>Welcome Reception</v>
      </c>
      <c r="D5" s="13">
        <f>G32</f>
        <v>18406</v>
      </c>
      <c r="E5" s="17">
        <f>H32</f>
        <v>3313.08</v>
      </c>
      <c r="F5" s="17">
        <f>J32</f>
        <v>2823.4803999999999</v>
      </c>
      <c r="G5" s="17">
        <f>K32</f>
        <v>24542.560400000002</v>
      </c>
      <c r="H5" s="3" t="s">
        <v>21</v>
      </c>
      <c r="I5" s="14">
        <v>0.13</v>
      </c>
    </row>
    <row r="6" spans="1:11" ht="25.5" customHeight="1" x14ac:dyDescent="0.25">
      <c r="A6" s="10" t="str">
        <f>A47</f>
        <v>Tuesday, August 6, 2019</v>
      </c>
      <c r="B6" s="15">
        <f>B4</f>
        <v>250</v>
      </c>
      <c r="C6" s="16" t="str">
        <f>B47</f>
        <v>Conference Day 2</v>
      </c>
      <c r="D6" s="13">
        <f>G47</f>
        <v>6076</v>
      </c>
      <c r="E6" s="17">
        <f>H47</f>
        <v>1093.6799999999998</v>
      </c>
      <c r="F6" s="17">
        <f>J47</f>
        <v>932.05840000000001</v>
      </c>
      <c r="G6" s="17">
        <f>K47</f>
        <v>8101.7384000000002</v>
      </c>
      <c r="H6" s="3" t="s">
        <v>22</v>
      </c>
      <c r="I6" s="2" t="s">
        <v>70</v>
      </c>
    </row>
    <row r="7" spans="1:11" ht="25.5" customHeight="1" x14ac:dyDescent="0.25">
      <c r="A7" s="10" t="str">
        <f>A60</f>
        <v>Wednesday, August 7, 2019</v>
      </c>
      <c r="B7" s="15">
        <v>50</v>
      </c>
      <c r="C7" s="16" t="str">
        <f>B60</f>
        <v>Conference Day 3</v>
      </c>
      <c r="D7" s="13">
        <f>G60</f>
        <v>4350</v>
      </c>
      <c r="E7" s="17">
        <f>H60</f>
        <v>783</v>
      </c>
      <c r="F7" s="17">
        <f>J60</f>
        <v>667.29</v>
      </c>
      <c r="G7" s="17">
        <f>K60</f>
        <v>5800.2899999999991</v>
      </c>
      <c r="H7" s="3" t="s">
        <v>23</v>
      </c>
      <c r="I7" s="14">
        <v>0.03</v>
      </c>
      <c r="J7" s="18"/>
    </row>
    <row r="8" spans="1:11" ht="25.5" customHeight="1" x14ac:dyDescent="0.25">
      <c r="A8" s="10" t="str">
        <f>A76</f>
        <v>Thursday, August 8, 2019</v>
      </c>
      <c r="B8" s="15">
        <f>B4</f>
        <v>250</v>
      </c>
      <c r="C8" s="16" t="str">
        <f>B76</f>
        <v>Conference Day 4</v>
      </c>
      <c r="D8" s="13">
        <f>G76</f>
        <v>6101</v>
      </c>
      <c r="E8" s="17">
        <f>H76</f>
        <v>1098.1799999999998</v>
      </c>
      <c r="F8" s="17">
        <f>J76</f>
        <v>935.89340000000004</v>
      </c>
      <c r="G8" s="17">
        <f>K76</f>
        <v>8135.0733999999993</v>
      </c>
      <c r="J8" s="18"/>
    </row>
    <row r="9" spans="1:11" ht="25.5" customHeight="1" x14ac:dyDescent="0.25">
      <c r="A9" s="10" t="str">
        <f>A91</f>
        <v>Friday, August 9, 2019</v>
      </c>
      <c r="B9" s="15">
        <f>B4</f>
        <v>250</v>
      </c>
      <c r="C9" s="16" t="str">
        <f>B91</f>
        <v>Conference Day 5</v>
      </c>
      <c r="D9" s="13">
        <f>G91</f>
        <v>6251</v>
      </c>
      <c r="E9" s="13">
        <f>H91</f>
        <v>1125.1799999999998</v>
      </c>
      <c r="F9" s="17">
        <f>J91</f>
        <v>958.90340000000003</v>
      </c>
      <c r="G9" s="17">
        <f>K91</f>
        <v>8335.0833999999995</v>
      </c>
      <c r="H9" s="3"/>
      <c r="I9" s="18"/>
      <c r="J9" s="18"/>
    </row>
    <row r="10" spans="1:11" ht="25.5" customHeight="1" x14ac:dyDescent="0.25">
      <c r="A10" s="10" t="str">
        <f>A106</f>
        <v>Saturday, August 10, 2019</v>
      </c>
      <c r="B10" s="15">
        <f>B4</f>
        <v>250</v>
      </c>
      <c r="C10" s="16" t="str">
        <f>B106</f>
        <v>Conference Day 6</v>
      </c>
      <c r="D10" s="13">
        <f>G106</f>
        <v>2741</v>
      </c>
      <c r="E10" s="13">
        <f>H106</f>
        <v>493.38</v>
      </c>
      <c r="F10" s="17">
        <f>J106</f>
        <v>420.46940000000001</v>
      </c>
      <c r="G10" s="17">
        <f>K106</f>
        <v>3654.8494000000001</v>
      </c>
      <c r="H10" s="3"/>
      <c r="I10" s="18"/>
      <c r="J10" s="18"/>
    </row>
    <row r="11" spans="1:11" ht="25.5" customHeight="1" x14ac:dyDescent="0.25">
      <c r="A11" s="6" t="s">
        <v>1</v>
      </c>
      <c r="B11" s="7"/>
      <c r="C11" s="19"/>
      <c r="D11" s="20">
        <f>SUM(D4:D10)</f>
        <v>50001</v>
      </c>
      <c r="E11" s="20">
        <f>SUM(E4:E10)</f>
        <v>9000.18</v>
      </c>
      <c r="F11" s="20">
        <f>SUM(F4:F10)</f>
        <v>7670.1534000000001</v>
      </c>
      <c r="G11" s="20">
        <f>SUM(G4:G10)</f>
        <v>66671.333400000018</v>
      </c>
      <c r="H11" s="3" t="s">
        <v>25</v>
      </c>
      <c r="I11" s="21"/>
      <c r="K11" s="69"/>
    </row>
    <row r="12" spans="1:11" ht="15.75" x14ac:dyDescent="0.25">
      <c r="A12" s="22"/>
      <c r="B12" s="23"/>
      <c r="C12" s="24" t="s">
        <v>16</v>
      </c>
      <c r="D12" s="25">
        <f>D11-D14</f>
        <v>1</v>
      </c>
      <c r="E12" s="25">
        <f>E11-E14</f>
        <v>0.18000000000029104</v>
      </c>
      <c r="F12" s="25">
        <f>F11-F14</f>
        <v>0.15340000000014697</v>
      </c>
      <c r="G12" s="25">
        <f>G11-G14</f>
        <v>1.3334000000177184</v>
      </c>
      <c r="J12" s="18"/>
    </row>
    <row r="13" spans="1:11" x14ac:dyDescent="0.25">
      <c r="A13" s="22"/>
      <c r="B13" s="23"/>
      <c r="C13" s="2"/>
      <c r="G13" s="2"/>
      <c r="I13" s="26"/>
      <c r="J13" s="26"/>
      <c r="K13" s="18"/>
    </row>
    <row r="14" spans="1:11" ht="15.75" x14ac:dyDescent="0.25">
      <c r="C14" s="27" t="s">
        <v>15</v>
      </c>
      <c r="D14" s="28">
        <v>50000</v>
      </c>
      <c r="E14" s="28">
        <f>D14*I4</f>
        <v>9000</v>
      </c>
      <c r="F14" s="28">
        <f>(D14+E14)*I5</f>
        <v>7670</v>
      </c>
      <c r="G14" s="28">
        <f>SUM(D14:F14)</f>
        <v>66670</v>
      </c>
    </row>
    <row r="15" spans="1:11" ht="15.75" x14ac:dyDescent="0.25">
      <c r="C15" s="27"/>
      <c r="D15" s="76"/>
      <c r="E15" s="76"/>
      <c r="F15" s="76"/>
      <c r="G15" s="76"/>
    </row>
    <row r="16" spans="1:11" s="33" customFormat="1" ht="15.75" x14ac:dyDescent="0.25">
      <c r="A16" s="29"/>
      <c r="B16" s="30"/>
      <c r="C16" s="31"/>
      <c r="D16" s="75" t="s">
        <v>81</v>
      </c>
      <c r="E16" s="32"/>
      <c r="F16" s="32"/>
      <c r="G16" s="32"/>
    </row>
    <row r="17" spans="1:13" ht="15.75" x14ac:dyDescent="0.25">
      <c r="A17" s="34">
        <v>43682</v>
      </c>
      <c r="B17" s="35" t="s">
        <v>3</v>
      </c>
      <c r="C17" s="36"/>
      <c r="D17" s="77" t="s">
        <v>11</v>
      </c>
      <c r="E17" s="79" t="s">
        <v>4</v>
      </c>
      <c r="F17" s="79" t="s">
        <v>9</v>
      </c>
      <c r="G17" s="1">
        <f>SUM(G20:G31)</f>
        <v>6076</v>
      </c>
      <c r="H17" s="1">
        <f>SUM(H20:H31)</f>
        <v>1093.6799999999998</v>
      </c>
      <c r="I17" s="1">
        <f>SUM(I21:I29)</f>
        <v>0</v>
      </c>
      <c r="J17" s="1">
        <f>SUM(J20:J31)</f>
        <v>932.05840000000001</v>
      </c>
      <c r="K17" s="1">
        <f>SUM(K20:K31)</f>
        <v>8101.7384000000002</v>
      </c>
      <c r="M17" s="69">
        <f>G17/250</f>
        <v>24.303999999999998</v>
      </c>
    </row>
    <row r="18" spans="1:13" s="38" customFormat="1" ht="15.75" x14ac:dyDescent="0.25">
      <c r="A18" s="8"/>
      <c r="B18" s="35"/>
      <c r="C18" s="35" t="s">
        <v>0</v>
      </c>
      <c r="D18" s="78"/>
      <c r="E18" s="80"/>
      <c r="F18" s="80"/>
      <c r="G18" s="35" t="s">
        <v>1</v>
      </c>
      <c r="H18" s="35" t="s">
        <v>10</v>
      </c>
      <c r="I18" s="37" t="s">
        <v>8</v>
      </c>
      <c r="J18" s="35" t="s">
        <v>2</v>
      </c>
      <c r="K18" s="35" t="s">
        <v>1</v>
      </c>
    </row>
    <row r="19" spans="1:13" s="38" customFormat="1" ht="15.75" x14ac:dyDescent="0.25">
      <c r="A19" s="37"/>
      <c r="B19" s="35" t="s">
        <v>24</v>
      </c>
      <c r="C19" s="39"/>
      <c r="D19" s="37">
        <f>B4</f>
        <v>250</v>
      </c>
      <c r="E19" s="35"/>
      <c r="F19" s="35"/>
      <c r="G19" s="35"/>
      <c r="H19" s="35"/>
      <c r="I19" s="37"/>
      <c r="J19" s="35"/>
      <c r="K19" s="35"/>
    </row>
    <row r="20" spans="1:13" ht="15.75" x14ac:dyDescent="0.25">
      <c r="A20" s="40" t="s">
        <v>46</v>
      </c>
      <c r="B20" s="41" t="s">
        <v>47</v>
      </c>
      <c r="C20" s="47" t="s">
        <v>31</v>
      </c>
      <c r="D20" s="43">
        <v>0</v>
      </c>
      <c r="E20" s="44">
        <f>ROUND($D$19*D20,0)</f>
        <v>0</v>
      </c>
      <c r="F20" s="45">
        <v>0</v>
      </c>
      <c r="G20" s="48">
        <f>F20*E20</f>
        <v>0</v>
      </c>
      <c r="H20" s="49">
        <f>G20*$I$4</f>
        <v>0</v>
      </c>
      <c r="I20" s="50"/>
      <c r="J20" s="45">
        <f>SUM(G20:H20)*$I$5</f>
        <v>0</v>
      </c>
      <c r="K20" s="45">
        <f>SUM(G20:J20)</f>
        <v>0</v>
      </c>
    </row>
    <row r="21" spans="1:13" s="38" customFormat="1" ht="30" x14ac:dyDescent="0.25">
      <c r="A21" s="40" t="s">
        <v>27</v>
      </c>
      <c r="B21" s="41" t="s">
        <v>28</v>
      </c>
      <c r="C21" s="42" t="s">
        <v>29</v>
      </c>
      <c r="D21" s="43">
        <v>0.85</v>
      </c>
      <c r="E21" s="44">
        <f t="shared" ref="E21:E27" si="0">ROUND($D$19*D21,0)</f>
        <v>213</v>
      </c>
      <c r="F21" s="45">
        <v>7</v>
      </c>
      <c r="G21" s="45">
        <f>F21*E21</f>
        <v>1491</v>
      </c>
      <c r="H21" s="45">
        <f>G21*$I$4</f>
        <v>268.38</v>
      </c>
      <c r="I21" s="50"/>
      <c r="J21" s="45">
        <f>SUM(G21:H21)*$I$5</f>
        <v>228.71940000000004</v>
      </c>
      <c r="K21" s="45">
        <f>SUM(G21:J21)</f>
        <v>1988.0994000000001</v>
      </c>
    </row>
    <row r="22" spans="1:13" s="38" customFormat="1" ht="61.5" x14ac:dyDescent="0.25">
      <c r="A22" s="40" t="s">
        <v>27</v>
      </c>
      <c r="B22" s="41" t="s">
        <v>28</v>
      </c>
      <c r="C22" s="47" t="s">
        <v>67</v>
      </c>
      <c r="D22" s="43">
        <v>0.85</v>
      </c>
      <c r="E22" s="44">
        <f t="shared" si="0"/>
        <v>213</v>
      </c>
      <c r="F22" s="45">
        <f>56/12</f>
        <v>4.666666666666667</v>
      </c>
      <c r="G22" s="48">
        <f>F22*E22</f>
        <v>994.00000000000011</v>
      </c>
      <c r="H22" s="49">
        <f t="shared" ref="H22:H26" si="1">G22*$I$4</f>
        <v>178.92000000000002</v>
      </c>
      <c r="I22" s="50"/>
      <c r="J22" s="45">
        <f t="shared" ref="J22:J27" si="2">SUM(G22:H22)*$I$5</f>
        <v>152.4796</v>
      </c>
      <c r="K22" s="45">
        <f t="shared" ref="K22:K27" si="3">SUM(G22:J22)</f>
        <v>1325.3996000000002</v>
      </c>
    </row>
    <row r="23" spans="1:13" s="38" customFormat="1" ht="15.75" x14ac:dyDescent="0.25">
      <c r="A23" s="40" t="s">
        <v>27</v>
      </c>
      <c r="B23" s="41" t="s">
        <v>28</v>
      </c>
      <c r="C23" s="47" t="s">
        <v>32</v>
      </c>
      <c r="D23" s="43">
        <v>0.5</v>
      </c>
      <c r="E23" s="44">
        <f t="shared" si="0"/>
        <v>125</v>
      </c>
      <c r="F23" s="45">
        <v>5</v>
      </c>
      <c r="G23" s="51">
        <f>F23*E23</f>
        <v>625</v>
      </c>
      <c r="H23" s="49">
        <f t="shared" si="1"/>
        <v>112.5</v>
      </c>
      <c r="I23" s="49" t="s">
        <v>12</v>
      </c>
      <c r="J23" s="45">
        <f t="shared" si="2"/>
        <v>95.875</v>
      </c>
      <c r="K23" s="45">
        <f t="shared" si="3"/>
        <v>833.375</v>
      </c>
    </row>
    <row r="24" spans="1:13" ht="30" x14ac:dyDescent="0.25">
      <c r="A24" s="40" t="s">
        <v>27</v>
      </c>
      <c r="B24" s="41" t="s">
        <v>28</v>
      </c>
      <c r="C24" s="47" t="s">
        <v>72</v>
      </c>
      <c r="D24" s="70">
        <v>0.25</v>
      </c>
      <c r="E24" s="44">
        <f>ROUND($D$19*D24,0)</f>
        <v>63</v>
      </c>
      <c r="F24" s="45">
        <v>7</v>
      </c>
      <c r="G24" s="51">
        <f>F24*E24</f>
        <v>441</v>
      </c>
      <c r="H24" s="49">
        <f>G24*$I$4</f>
        <v>79.38</v>
      </c>
      <c r="I24" s="49"/>
      <c r="J24" s="45">
        <f>SUM(G24:H24)*$I$5</f>
        <v>67.6494</v>
      </c>
      <c r="K24" s="45">
        <f>SUM(G24:J24)</f>
        <v>588.02940000000001</v>
      </c>
      <c r="L24" s="33"/>
    </row>
    <row r="25" spans="1:13" ht="30" x14ac:dyDescent="0.25">
      <c r="A25" s="68" t="s">
        <v>44</v>
      </c>
      <c r="B25" s="44" t="s">
        <v>45</v>
      </c>
      <c r="C25" s="42" t="s">
        <v>29</v>
      </c>
      <c r="D25" s="43">
        <v>0.7</v>
      </c>
      <c r="E25" s="44">
        <f t="shared" si="0"/>
        <v>175</v>
      </c>
      <c r="F25" s="45">
        <v>7</v>
      </c>
      <c r="G25" s="51">
        <f t="shared" ref="G25:G27" si="4">F25*E25</f>
        <v>1225</v>
      </c>
      <c r="H25" s="49">
        <f t="shared" si="1"/>
        <v>220.5</v>
      </c>
      <c r="I25" s="49"/>
      <c r="J25" s="45">
        <f t="shared" si="2"/>
        <v>187.91500000000002</v>
      </c>
      <c r="K25" s="45">
        <f t="shared" si="3"/>
        <v>1633.415</v>
      </c>
    </row>
    <row r="26" spans="1:13" ht="90" x14ac:dyDescent="0.25">
      <c r="A26" s="68" t="s">
        <v>44</v>
      </c>
      <c r="B26" s="44" t="s">
        <v>45</v>
      </c>
      <c r="C26" s="47" t="s">
        <v>50</v>
      </c>
      <c r="D26" s="43">
        <v>0.6</v>
      </c>
      <c r="E26" s="44">
        <f t="shared" si="0"/>
        <v>150</v>
      </c>
      <c r="F26" s="45">
        <f>56/12</f>
        <v>4.666666666666667</v>
      </c>
      <c r="G26" s="51">
        <f t="shared" si="4"/>
        <v>700</v>
      </c>
      <c r="H26" s="49">
        <f t="shared" si="1"/>
        <v>126</v>
      </c>
      <c r="I26" s="53"/>
      <c r="J26" s="45">
        <f t="shared" si="2"/>
        <v>107.38000000000001</v>
      </c>
      <c r="K26" s="45">
        <f t="shared" si="3"/>
        <v>933.38</v>
      </c>
    </row>
    <row r="27" spans="1:13" x14ac:dyDescent="0.25">
      <c r="A27" s="68" t="s">
        <v>44</v>
      </c>
      <c r="B27" s="44" t="s">
        <v>45</v>
      </c>
      <c r="C27" s="47" t="s">
        <v>74</v>
      </c>
      <c r="D27" s="43">
        <v>0.4</v>
      </c>
      <c r="E27" s="44">
        <f t="shared" si="0"/>
        <v>100</v>
      </c>
      <c r="F27" s="45">
        <v>6</v>
      </c>
      <c r="G27" s="51">
        <f t="shared" si="4"/>
        <v>600</v>
      </c>
      <c r="H27" s="49">
        <f>G27*$I$4</f>
        <v>108</v>
      </c>
      <c r="I27" s="49"/>
      <c r="J27" s="45">
        <f t="shared" si="2"/>
        <v>92.04</v>
      </c>
      <c r="K27" s="45">
        <f t="shared" si="3"/>
        <v>800.04</v>
      </c>
    </row>
    <row r="28" spans="1:13" ht="15.75" x14ac:dyDescent="0.25">
      <c r="A28" s="52"/>
      <c r="B28" s="46"/>
      <c r="C28" s="47"/>
      <c r="D28" s="43"/>
      <c r="E28" s="44"/>
      <c r="F28" s="45"/>
      <c r="G28" s="51"/>
      <c r="H28" s="49"/>
      <c r="I28" s="49"/>
      <c r="J28" s="45"/>
      <c r="K28" s="45"/>
    </row>
    <row r="29" spans="1:13" ht="15.75" x14ac:dyDescent="0.25">
      <c r="A29" s="52"/>
      <c r="B29" s="46"/>
      <c r="C29" s="47"/>
      <c r="D29" s="43"/>
      <c r="E29" s="44"/>
      <c r="F29" s="45"/>
      <c r="G29" s="51"/>
      <c r="H29" s="49"/>
      <c r="I29" s="49"/>
      <c r="J29" s="45"/>
      <c r="K29" s="45"/>
    </row>
    <row r="30" spans="1:13" ht="15.75" x14ac:dyDescent="0.25">
      <c r="A30" s="52"/>
      <c r="B30" s="46"/>
      <c r="C30" s="47"/>
      <c r="D30" s="43"/>
      <c r="E30" s="44"/>
      <c r="F30" s="45"/>
      <c r="G30" s="51"/>
      <c r="H30" s="49"/>
      <c r="I30" s="49"/>
      <c r="J30" s="45"/>
      <c r="K30" s="45"/>
    </row>
    <row r="31" spans="1:13" ht="15.75" x14ac:dyDescent="0.25">
      <c r="A31" s="52"/>
      <c r="B31" s="46"/>
      <c r="C31" s="47"/>
      <c r="D31" s="43"/>
      <c r="E31" s="44"/>
      <c r="F31" s="45"/>
      <c r="G31" s="51"/>
      <c r="H31" s="49"/>
      <c r="I31" s="49"/>
      <c r="J31" s="45"/>
      <c r="K31" s="45"/>
    </row>
    <row r="32" spans="1:13" ht="15.75" x14ac:dyDescent="0.25">
      <c r="A32" s="34">
        <v>43682</v>
      </c>
      <c r="B32" s="35" t="s">
        <v>30</v>
      </c>
      <c r="C32" s="36"/>
      <c r="D32" s="77" t="s">
        <v>11</v>
      </c>
      <c r="E32" s="8"/>
      <c r="F32" s="54"/>
      <c r="G32" s="1">
        <f>SUM(G35:G46)</f>
        <v>18406</v>
      </c>
      <c r="H32" s="1">
        <f>SUM(H35:H46)</f>
        <v>3313.08</v>
      </c>
      <c r="I32" s="1">
        <f>SUM(I35:I46)</f>
        <v>0</v>
      </c>
      <c r="J32" s="1">
        <f>SUM(J35:J46)</f>
        <v>2823.4803999999999</v>
      </c>
      <c r="K32" s="1">
        <f>SUM(K35:K46)</f>
        <v>24542.560400000002</v>
      </c>
      <c r="M32" s="69">
        <f>G32/250</f>
        <v>73.623999999999995</v>
      </c>
    </row>
    <row r="33" spans="1:13" ht="15.75" x14ac:dyDescent="0.25">
      <c r="A33" s="35"/>
      <c r="B33" s="35"/>
      <c r="C33" s="35" t="s">
        <v>0</v>
      </c>
      <c r="D33" s="78"/>
      <c r="E33" s="35" t="s">
        <v>4</v>
      </c>
      <c r="F33" s="35" t="s">
        <v>9</v>
      </c>
      <c r="G33" s="35" t="s">
        <v>1</v>
      </c>
      <c r="H33" s="35" t="s">
        <v>10</v>
      </c>
      <c r="I33" s="37" t="s">
        <v>8</v>
      </c>
      <c r="J33" s="35" t="s">
        <v>2</v>
      </c>
      <c r="K33" s="35" t="s">
        <v>1</v>
      </c>
    </row>
    <row r="34" spans="1:13" s="38" customFormat="1" ht="15.75" x14ac:dyDescent="0.25">
      <c r="A34" s="37"/>
      <c r="B34" s="35" t="s">
        <v>24</v>
      </c>
      <c r="C34" s="39"/>
      <c r="D34" s="37">
        <f>B5</f>
        <v>250</v>
      </c>
      <c r="E34" s="35"/>
      <c r="F34" s="35"/>
      <c r="G34" s="35"/>
      <c r="H34" s="35"/>
      <c r="I34" s="37"/>
      <c r="J34" s="35"/>
      <c r="K34" s="35"/>
    </row>
    <row r="35" spans="1:13" s="38" customFormat="1" ht="15.75" x14ac:dyDescent="0.25">
      <c r="A35" s="67" t="s">
        <v>30</v>
      </c>
      <c r="B35" s="44" t="s">
        <v>43</v>
      </c>
      <c r="C35" s="47" t="s">
        <v>33</v>
      </c>
      <c r="D35" s="43">
        <v>2</v>
      </c>
      <c r="E35" s="44">
        <f t="shared" ref="E35:E36" si="5">ROUND($D$34*D35,0)</f>
        <v>500</v>
      </c>
      <c r="F35" s="51">
        <v>10.5</v>
      </c>
      <c r="G35" s="51">
        <f t="shared" ref="G35:G38" si="6">F35*E35</f>
        <v>5250</v>
      </c>
      <c r="H35" s="49">
        <f t="shared" ref="H35:H38" si="7">G35*$I$4</f>
        <v>945</v>
      </c>
      <c r="I35" s="49"/>
      <c r="J35" s="49">
        <f t="shared" ref="J35:J38" si="8">SUM(G35:H35)*$I$5</f>
        <v>805.35</v>
      </c>
      <c r="K35" s="49">
        <f t="shared" ref="K35:K38" si="9">SUM(G35:J35)</f>
        <v>7000.35</v>
      </c>
    </row>
    <row r="36" spans="1:13" ht="15.75" x14ac:dyDescent="0.25">
      <c r="A36" s="44" t="s">
        <v>30</v>
      </c>
      <c r="B36" s="44" t="s">
        <v>43</v>
      </c>
      <c r="C36" s="47" t="s">
        <v>48</v>
      </c>
      <c r="D36" s="43">
        <v>0.75</v>
      </c>
      <c r="E36" s="44">
        <f t="shared" si="5"/>
        <v>188</v>
      </c>
      <c r="F36" s="51">
        <v>12</v>
      </c>
      <c r="G36" s="51">
        <f t="shared" si="6"/>
        <v>2256</v>
      </c>
      <c r="H36" s="49">
        <f t="shared" si="7"/>
        <v>406.08</v>
      </c>
      <c r="I36" s="55"/>
      <c r="J36" s="49">
        <f t="shared" si="8"/>
        <v>346.07040000000001</v>
      </c>
      <c r="K36" s="49">
        <f t="shared" si="9"/>
        <v>3008.1504</v>
      </c>
    </row>
    <row r="37" spans="1:13" s="38" customFormat="1" ht="15.75" x14ac:dyDescent="0.25">
      <c r="A37" s="44" t="s">
        <v>30</v>
      </c>
      <c r="B37" s="44" t="s">
        <v>43</v>
      </c>
      <c r="C37" s="47" t="s">
        <v>83</v>
      </c>
      <c r="D37" s="43">
        <v>0.5</v>
      </c>
      <c r="E37" s="44">
        <v>90</v>
      </c>
      <c r="F37" s="51">
        <v>16</v>
      </c>
      <c r="G37" s="51">
        <f t="shared" si="6"/>
        <v>1440</v>
      </c>
      <c r="H37" s="49">
        <f t="shared" si="7"/>
        <v>259.2</v>
      </c>
      <c r="I37" s="49"/>
      <c r="J37" s="49">
        <f t="shared" si="8"/>
        <v>220.89600000000002</v>
      </c>
      <c r="K37" s="49">
        <f t="shared" si="9"/>
        <v>1920.096</v>
      </c>
    </row>
    <row r="38" spans="1:13" s="38" customFormat="1" ht="15.75" x14ac:dyDescent="0.25">
      <c r="A38" s="44" t="s">
        <v>30</v>
      </c>
      <c r="B38" s="44" t="s">
        <v>43</v>
      </c>
      <c r="C38" s="47" t="s">
        <v>49</v>
      </c>
      <c r="D38" s="43">
        <v>0.5</v>
      </c>
      <c r="E38" s="44">
        <f>ROUND($D$34*D38,0)</f>
        <v>125</v>
      </c>
      <c r="F38" s="51">
        <v>16</v>
      </c>
      <c r="G38" s="51">
        <f t="shared" si="6"/>
        <v>2000</v>
      </c>
      <c r="H38" s="49">
        <f t="shared" si="7"/>
        <v>360</v>
      </c>
      <c r="I38" s="49"/>
      <c r="J38" s="49">
        <f t="shared" si="8"/>
        <v>306.8</v>
      </c>
      <c r="K38" s="49">
        <f t="shared" si="9"/>
        <v>2666.8</v>
      </c>
    </row>
    <row r="39" spans="1:13" s="38" customFormat="1" ht="15.75" x14ac:dyDescent="0.25">
      <c r="A39" s="44" t="s">
        <v>30</v>
      </c>
      <c r="B39" s="44" t="s">
        <v>43</v>
      </c>
      <c r="C39" s="47" t="s">
        <v>84</v>
      </c>
      <c r="D39" s="43">
        <v>0.5</v>
      </c>
      <c r="E39" s="44">
        <v>90</v>
      </c>
      <c r="F39" s="51">
        <v>9</v>
      </c>
      <c r="G39" s="51">
        <f t="shared" ref="G39:G40" si="10">F39*E39</f>
        <v>810</v>
      </c>
      <c r="H39" s="49">
        <f t="shared" ref="H39:H40" si="11">G39*$I$4</f>
        <v>145.79999999999998</v>
      </c>
      <c r="I39" s="49"/>
      <c r="J39" s="49">
        <f t="shared" ref="J39:J40" si="12">SUM(G39:H39)*$I$5</f>
        <v>124.254</v>
      </c>
      <c r="K39" s="49">
        <f t="shared" ref="K39:K40" si="13">SUM(G39:J39)</f>
        <v>1080.0539999999999</v>
      </c>
    </row>
    <row r="40" spans="1:13" s="38" customFormat="1" ht="15.75" x14ac:dyDescent="0.25">
      <c r="A40" s="44" t="s">
        <v>30</v>
      </c>
      <c r="B40" s="44" t="s">
        <v>43</v>
      </c>
      <c r="C40" s="47" t="s">
        <v>85</v>
      </c>
      <c r="D40" s="43">
        <v>0.76</v>
      </c>
      <c r="E40" s="44">
        <v>190</v>
      </c>
      <c r="F40" s="51">
        <v>35</v>
      </c>
      <c r="G40" s="51">
        <f t="shared" si="10"/>
        <v>6650</v>
      </c>
      <c r="H40" s="49">
        <f t="shared" si="11"/>
        <v>1197</v>
      </c>
      <c r="I40" s="49"/>
      <c r="J40" s="49">
        <f t="shared" si="12"/>
        <v>1020.11</v>
      </c>
      <c r="K40" s="49">
        <f t="shared" si="13"/>
        <v>8867.11</v>
      </c>
    </row>
    <row r="41" spans="1:13" ht="15.75" x14ac:dyDescent="0.25">
      <c r="A41" s="56"/>
      <c r="B41" s="46"/>
      <c r="C41" s="47"/>
      <c r="D41" s="43"/>
      <c r="E41" s="44"/>
      <c r="F41" s="51"/>
      <c r="G41" s="51"/>
      <c r="H41" s="49"/>
      <c r="I41" s="49"/>
      <c r="J41" s="49"/>
      <c r="K41" s="49"/>
    </row>
    <row r="42" spans="1:13" ht="15.75" x14ac:dyDescent="0.25">
      <c r="A42" s="56"/>
      <c r="B42" s="46"/>
      <c r="C42" s="47"/>
      <c r="D42" s="43"/>
      <c r="E42" s="44"/>
      <c r="F42" s="51"/>
      <c r="G42" s="51"/>
      <c r="H42" s="49"/>
      <c r="I42" s="49"/>
      <c r="J42" s="49"/>
      <c r="K42" s="49"/>
    </row>
    <row r="43" spans="1:13" ht="15.75" x14ac:dyDescent="0.25">
      <c r="A43" s="56"/>
      <c r="B43" s="46"/>
      <c r="C43" s="47"/>
      <c r="D43" s="43"/>
      <c r="E43" s="44"/>
      <c r="F43" s="51"/>
      <c r="G43" s="51"/>
      <c r="H43" s="49"/>
      <c r="I43" s="49"/>
      <c r="J43" s="49"/>
      <c r="K43" s="49"/>
    </row>
    <row r="44" spans="1:13" ht="15.75" x14ac:dyDescent="0.25">
      <c r="A44" s="56"/>
      <c r="B44" s="46"/>
      <c r="C44" s="47"/>
      <c r="D44" s="43"/>
      <c r="E44" s="44"/>
      <c r="F44" s="51"/>
      <c r="G44" s="51"/>
      <c r="H44" s="49"/>
      <c r="I44" s="49"/>
      <c r="J44" s="49"/>
      <c r="K44" s="49"/>
    </row>
    <row r="45" spans="1:13" ht="15.75" x14ac:dyDescent="0.25">
      <c r="A45" s="56"/>
      <c r="B45" s="46"/>
      <c r="C45" s="47"/>
      <c r="D45" s="43"/>
      <c r="E45" s="44"/>
      <c r="F45" s="51"/>
      <c r="G45" s="51"/>
      <c r="H45" s="49"/>
      <c r="I45" s="49"/>
      <c r="J45" s="49"/>
      <c r="K45" s="49"/>
    </row>
    <row r="46" spans="1:13" ht="15.75" x14ac:dyDescent="0.25">
      <c r="A46" s="56"/>
      <c r="B46" s="46"/>
      <c r="C46" s="47"/>
      <c r="D46" s="43"/>
      <c r="E46" s="44"/>
      <c r="F46" s="51"/>
      <c r="G46" s="51"/>
      <c r="H46" s="49"/>
      <c r="I46" s="49"/>
      <c r="J46" s="49"/>
      <c r="K46" s="49"/>
    </row>
    <row r="47" spans="1:13" ht="15.75" x14ac:dyDescent="0.25">
      <c r="A47" s="34" t="s">
        <v>38</v>
      </c>
      <c r="B47" s="35" t="s">
        <v>35</v>
      </c>
      <c r="C47" s="36"/>
      <c r="D47" s="77" t="s">
        <v>11</v>
      </c>
      <c r="E47" s="8"/>
      <c r="F47" s="54"/>
      <c r="G47" s="20">
        <f>SUM(G50:G59)</f>
        <v>6076</v>
      </c>
      <c r="H47" s="20">
        <f>SUM(H50:H59)</f>
        <v>1093.6799999999998</v>
      </c>
      <c r="I47" s="20">
        <f>SUM(I50:I57)</f>
        <v>0</v>
      </c>
      <c r="J47" s="20">
        <f>SUM(J50:J59)</f>
        <v>932.05840000000001</v>
      </c>
      <c r="K47" s="20">
        <f>SUM(K50:K59)</f>
        <v>8101.7384000000002</v>
      </c>
      <c r="M47" s="69">
        <f>G47/250</f>
        <v>24.303999999999998</v>
      </c>
    </row>
    <row r="48" spans="1:13" s="57" customFormat="1" ht="15.75" x14ac:dyDescent="0.25">
      <c r="A48" s="58"/>
      <c r="B48" s="35"/>
      <c r="C48" s="35" t="s">
        <v>0</v>
      </c>
      <c r="D48" s="78"/>
      <c r="E48" s="35" t="s">
        <v>4</v>
      </c>
      <c r="F48" s="35" t="s">
        <v>9</v>
      </c>
      <c r="G48" s="35" t="s">
        <v>1</v>
      </c>
      <c r="H48" s="35" t="s">
        <v>10</v>
      </c>
      <c r="I48" s="37" t="s">
        <v>8</v>
      </c>
      <c r="J48" s="35" t="s">
        <v>2</v>
      </c>
      <c r="K48" s="35" t="s">
        <v>1</v>
      </c>
    </row>
    <row r="49" spans="1:13" s="38" customFormat="1" ht="15.75" x14ac:dyDescent="0.25">
      <c r="A49" s="35"/>
      <c r="B49" s="35" t="s">
        <v>24</v>
      </c>
      <c r="C49" s="39"/>
      <c r="D49" s="37">
        <f>B6</f>
        <v>250</v>
      </c>
      <c r="E49" s="35"/>
      <c r="F49" s="35"/>
      <c r="G49" s="35"/>
      <c r="H49" s="35"/>
      <c r="I49" s="37"/>
      <c r="J49" s="35"/>
      <c r="K49" s="35"/>
    </row>
    <row r="50" spans="1:13" s="38" customFormat="1" ht="15.75" x14ac:dyDescent="0.25">
      <c r="A50" s="40" t="s">
        <v>46</v>
      </c>
      <c r="B50" s="41" t="s">
        <v>51</v>
      </c>
      <c r="C50" s="47" t="s">
        <v>31</v>
      </c>
      <c r="D50" s="43">
        <v>0</v>
      </c>
      <c r="E50" s="44">
        <f>ROUND($D$49*D50,0)</f>
        <v>0</v>
      </c>
      <c r="F50" s="51">
        <v>0</v>
      </c>
      <c r="G50" s="51">
        <f t="shared" ref="G50:G57" si="14">F50*E50</f>
        <v>0</v>
      </c>
      <c r="H50" s="49">
        <f>G50*$I$4</f>
        <v>0</v>
      </c>
      <c r="I50" s="49"/>
      <c r="J50" s="49">
        <f>SUM(G50:H50)*$I$5</f>
        <v>0</v>
      </c>
      <c r="K50" s="49">
        <f t="shared" ref="K50" si="15">SUM(G50:J50)</f>
        <v>0</v>
      </c>
    </row>
    <row r="51" spans="1:13" ht="30" x14ac:dyDescent="0.25">
      <c r="A51" s="41" t="s">
        <v>27</v>
      </c>
      <c r="B51" s="41" t="s">
        <v>52</v>
      </c>
      <c r="C51" s="42" t="s">
        <v>29</v>
      </c>
      <c r="D51" s="43">
        <v>0.85</v>
      </c>
      <c r="E51" s="44">
        <f t="shared" ref="E51:E57" si="16">ROUND($D$49*D51,0)</f>
        <v>213</v>
      </c>
      <c r="F51" s="51">
        <v>7</v>
      </c>
      <c r="G51" s="51">
        <f t="shared" si="14"/>
        <v>1491</v>
      </c>
      <c r="H51" s="49">
        <f>G51*$I$4</f>
        <v>268.38</v>
      </c>
      <c r="I51" s="50"/>
      <c r="J51" s="49">
        <f>SUM(G51:H51)*$I$5</f>
        <v>228.71940000000004</v>
      </c>
      <c r="K51" s="49">
        <f>SUM(G51:J51)</f>
        <v>1988.0994000000001</v>
      </c>
    </row>
    <row r="52" spans="1:13" s="38" customFormat="1" ht="61.5" x14ac:dyDescent="0.25">
      <c r="A52" s="41" t="s">
        <v>27</v>
      </c>
      <c r="B52" s="41" t="s">
        <v>52</v>
      </c>
      <c r="C52" s="47" t="s">
        <v>67</v>
      </c>
      <c r="D52" s="43">
        <v>0.85</v>
      </c>
      <c r="E52" s="44">
        <f t="shared" si="16"/>
        <v>213</v>
      </c>
      <c r="F52" s="45">
        <f>56/12</f>
        <v>4.666666666666667</v>
      </c>
      <c r="G52" s="51">
        <f t="shared" ref="G52:G55" si="17">F52*E52</f>
        <v>994.00000000000011</v>
      </c>
      <c r="H52" s="49">
        <f t="shared" ref="H52:H55" si="18">G52*$I$4</f>
        <v>178.92000000000002</v>
      </c>
      <c r="I52" s="50"/>
      <c r="J52" s="49">
        <f t="shared" ref="J52:J55" si="19">SUM(G52:H52)*$I$5</f>
        <v>152.4796</v>
      </c>
      <c r="K52" s="49">
        <f t="shared" ref="K52:K55" si="20">SUM(G52:J52)</f>
        <v>1325.3996000000002</v>
      </c>
    </row>
    <row r="53" spans="1:13" s="38" customFormat="1" ht="15.75" x14ac:dyDescent="0.25">
      <c r="A53" s="41" t="s">
        <v>27</v>
      </c>
      <c r="B53" s="41" t="s">
        <v>52</v>
      </c>
      <c r="C53" s="47" t="s">
        <v>32</v>
      </c>
      <c r="D53" s="43">
        <v>0.5</v>
      </c>
      <c r="E53" s="44">
        <f t="shared" si="16"/>
        <v>125</v>
      </c>
      <c r="F53" s="51">
        <v>5</v>
      </c>
      <c r="G53" s="51">
        <f t="shared" si="17"/>
        <v>625</v>
      </c>
      <c r="H53" s="49">
        <f t="shared" si="18"/>
        <v>112.5</v>
      </c>
      <c r="I53" s="50"/>
      <c r="J53" s="49">
        <f t="shared" si="19"/>
        <v>95.875</v>
      </c>
      <c r="K53" s="49">
        <f t="shared" si="20"/>
        <v>833.375</v>
      </c>
    </row>
    <row r="54" spans="1:13" ht="30" x14ac:dyDescent="0.25">
      <c r="A54" s="41" t="s">
        <v>27</v>
      </c>
      <c r="B54" s="41" t="s">
        <v>52</v>
      </c>
      <c r="C54" s="47" t="s">
        <v>72</v>
      </c>
      <c r="D54" s="70">
        <v>0.25</v>
      </c>
      <c r="E54" s="44">
        <f>ROUND($D$49*D54,0)</f>
        <v>63</v>
      </c>
      <c r="F54" s="51">
        <v>7</v>
      </c>
      <c r="G54" s="51">
        <f t="shared" ref="G54" si="21">F54*E54</f>
        <v>441</v>
      </c>
      <c r="H54" s="49">
        <f>G54*$I$4</f>
        <v>79.38</v>
      </c>
      <c r="I54" s="49"/>
      <c r="J54" s="49">
        <f>SUM(G54:H54)*$I$5</f>
        <v>67.6494</v>
      </c>
      <c r="K54" s="49">
        <f t="shared" ref="K54" si="22">SUM(G54:J54)</f>
        <v>588.02940000000001</v>
      </c>
    </row>
    <row r="55" spans="1:13" s="38" customFormat="1" ht="30" x14ac:dyDescent="0.25">
      <c r="A55" s="41" t="s">
        <v>44</v>
      </c>
      <c r="B55" s="41" t="s">
        <v>53</v>
      </c>
      <c r="C55" s="42" t="s">
        <v>29</v>
      </c>
      <c r="D55" s="43">
        <v>0.7</v>
      </c>
      <c r="E55" s="44">
        <f t="shared" si="16"/>
        <v>175</v>
      </c>
      <c r="F55" s="51">
        <v>7</v>
      </c>
      <c r="G55" s="51">
        <f t="shared" si="17"/>
        <v>1225</v>
      </c>
      <c r="H55" s="49">
        <f t="shared" si="18"/>
        <v>220.5</v>
      </c>
      <c r="I55" s="50"/>
      <c r="J55" s="49">
        <f t="shared" si="19"/>
        <v>187.91500000000002</v>
      </c>
      <c r="K55" s="49">
        <f t="shared" si="20"/>
        <v>1633.415</v>
      </c>
    </row>
    <row r="56" spans="1:13" s="38" customFormat="1" ht="90" x14ac:dyDescent="0.25">
      <c r="A56" s="41" t="s">
        <v>44</v>
      </c>
      <c r="B56" s="41" t="s">
        <v>53</v>
      </c>
      <c r="C56" s="47" t="s">
        <v>54</v>
      </c>
      <c r="D56" s="43">
        <v>0.6</v>
      </c>
      <c r="E56" s="44">
        <f t="shared" si="16"/>
        <v>150</v>
      </c>
      <c r="F56" s="51">
        <f>56/12</f>
        <v>4.666666666666667</v>
      </c>
      <c r="G56" s="51">
        <f>F56*E56</f>
        <v>700</v>
      </c>
      <c r="H56" s="49">
        <f t="shared" ref="H56:H57" si="23">G56*$I$4</f>
        <v>126</v>
      </c>
      <c r="I56" s="49"/>
      <c r="J56" s="49">
        <f t="shared" ref="J56:J57" si="24">SUM(G56:H56)*$I$5</f>
        <v>107.38000000000001</v>
      </c>
      <c r="K56" s="49">
        <f>SUM(G56:J56)</f>
        <v>933.38</v>
      </c>
    </row>
    <row r="57" spans="1:13" x14ac:dyDescent="0.25">
      <c r="A57" s="41" t="s">
        <v>44</v>
      </c>
      <c r="B57" s="41" t="s">
        <v>53</v>
      </c>
      <c r="C57" s="47" t="s">
        <v>73</v>
      </c>
      <c r="D57" s="43">
        <v>0.4</v>
      </c>
      <c r="E57" s="44">
        <f t="shared" si="16"/>
        <v>100</v>
      </c>
      <c r="F57" s="51">
        <v>6</v>
      </c>
      <c r="G57" s="51">
        <f t="shared" si="14"/>
        <v>600</v>
      </c>
      <c r="H57" s="49">
        <f t="shared" si="23"/>
        <v>108</v>
      </c>
      <c r="I57" s="49"/>
      <c r="J57" s="49">
        <f t="shared" si="24"/>
        <v>92.04</v>
      </c>
      <c r="K57" s="49">
        <f>SUM(G57:J57)</f>
        <v>800.04</v>
      </c>
    </row>
    <row r="58" spans="1:13" ht="15.75" x14ac:dyDescent="0.25">
      <c r="A58" s="60"/>
      <c r="B58" s="59"/>
      <c r="C58" s="47"/>
      <c r="D58" s="43"/>
      <c r="E58" s="44"/>
      <c r="F58" s="51"/>
      <c r="G58" s="51"/>
      <c r="H58" s="49"/>
      <c r="I58" s="49"/>
      <c r="J58" s="49"/>
      <c r="K58" s="49"/>
    </row>
    <row r="59" spans="1:13" ht="15.75" x14ac:dyDescent="0.25">
      <c r="A59" s="60"/>
      <c r="B59" s="59"/>
      <c r="C59" s="47"/>
      <c r="D59" s="43"/>
      <c r="E59" s="44"/>
      <c r="F59" s="51"/>
      <c r="G59" s="51"/>
      <c r="H59" s="49"/>
      <c r="I59" s="49"/>
      <c r="J59" s="49"/>
      <c r="K59" s="49"/>
    </row>
    <row r="60" spans="1:13" ht="15.75" x14ac:dyDescent="0.25">
      <c r="A60" s="34" t="s">
        <v>39</v>
      </c>
      <c r="B60" s="35" t="s">
        <v>6</v>
      </c>
      <c r="C60" s="61"/>
      <c r="D60" s="77" t="s">
        <v>11</v>
      </c>
      <c r="E60" s="62"/>
      <c r="F60" s="63"/>
      <c r="G60" s="1">
        <f>SUM(G63:G75)</f>
        <v>4350</v>
      </c>
      <c r="H60" s="1">
        <f>SUM(H63:H75)</f>
        <v>783</v>
      </c>
      <c r="I60" s="1">
        <f>SUM(I63:I65)</f>
        <v>0</v>
      </c>
      <c r="J60" s="1">
        <f>SUM(J63:J75)</f>
        <v>667.29</v>
      </c>
      <c r="K60" s="1">
        <f>SUM(K63:K75)</f>
        <v>5800.2899999999991</v>
      </c>
      <c r="M60" s="69">
        <f>SUM(G63:G72)/50</f>
        <v>39.5</v>
      </c>
    </row>
    <row r="61" spans="1:13" ht="15.75" x14ac:dyDescent="0.25">
      <c r="A61" s="34"/>
      <c r="B61" s="35"/>
      <c r="C61" s="35" t="s">
        <v>0</v>
      </c>
      <c r="D61" s="78"/>
      <c r="E61" s="35" t="s">
        <v>4</v>
      </c>
      <c r="F61" s="35" t="s">
        <v>9</v>
      </c>
      <c r="G61" s="35" t="s">
        <v>1</v>
      </c>
      <c r="H61" s="35" t="s">
        <v>10</v>
      </c>
      <c r="I61" s="37" t="s">
        <v>8</v>
      </c>
      <c r="J61" s="35" t="s">
        <v>2</v>
      </c>
      <c r="K61" s="35" t="s">
        <v>1</v>
      </c>
    </row>
    <row r="62" spans="1:13" s="38" customFormat="1" ht="15.75" x14ac:dyDescent="0.25">
      <c r="A62" s="35"/>
      <c r="B62" s="35" t="s">
        <v>24</v>
      </c>
      <c r="C62" s="39"/>
      <c r="D62" s="37">
        <f>B7</f>
        <v>50</v>
      </c>
      <c r="E62" s="35"/>
      <c r="F62" s="35"/>
      <c r="G62" s="35"/>
      <c r="H62" s="35"/>
      <c r="I62" s="37"/>
      <c r="J62" s="35"/>
      <c r="K62" s="35"/>
    </row>
    <row r="63" spans="1:13" s="38" customFormat="1" ht="15.75" x14ac:dyDescent="0.25">
      <c r="A63" s="40" t="s">
        <v>75</v>
      </c>
      <c r="B63" s="41" t="s">
        <v>55</v>
      </c>
      <c r="C63" s="47" t="s">
        <v>56</v>
      </c>
      <c r="D63" s="43">
        <v>0</v>
      </c>
      <c r="E63" s="44">
        <f>ROUND($D$62*D63,0)</f>
        <v>0</v>
      </c>
      <c r="F63" s="51">
        <v>0</v>
      </c>
      <c r="G63" s="51">
        <f t="shared" ref="G63" si="25">F63*E63</f>
        <v>0</v>
      </c>
      <c r="H63" s="49">
        <f>G63*$I$4</f>
        <v>0</v>
      </c>
      <c r="I63" s="49"/>
      <c r="J63" s="49">
        <f>SUM(G63:H63)*$I$5</f>
        <v>0</v>
      </c>
      <c r="K63" s="49">
        <f>SUM(G63:J63)</f>
        <v>0</v>
      </c>
    </row>
    <row r="64" spans="1:13" ht="61.5" x14ac:dyDescent="0.25">
      <c r="A64" s="40" t="s">
        <v>75</v>
      </c>
      <c r="B64" s="41" t="s">
        <v>55</v>
      </c>
      <c r="C64" s="47" t="s">
        <v>67</v>
      </c>
      <c r="D64" s="43">
        <v>0.9</v>
      </c>
      <c r="E64" s="44">
        <f>ROUND($D$62*D64,0)</f>
        <v>45</v>
      </c>
      <c r="F64" s="51">
        <f>56/12</f>
        <v>4.666666666666667</v>
      </c>
      <c r="G64" s="51">
        <f>F64*E64</f>
        <v>210</v>
      </c>
      <c r="H64" s="49">
        <f>G64*$I$4</f>
        <v>37.799999999999997</v>
      </c>
      <c r="I64" s="50"/>
      <c r="J64" s="49">
        <f>SUM(G64:H64)*$I$5</f>
        <v>32.214000000000006</v>
      </c>
      <c r="K64" s="49">
        <f>SUM(G64:J64)</f>
        <v>280.01400000000001</v>
      </c>
    </row>
    <row r="65" spans="1:13" s="38" customFormat="1" ht="30" x14ac:dyDescent="0.25">
      <c r="A65" s="40" t="s">
        <v>75</v>
      </c>
      <c r="B65" s="41" t="s">
        <v>55</v>
      </c>
      <c r="C65" s="47" t="s">
        <v>59</v>
      </c>
      <c r="D65" s="70">
        <v>0.25</v>
      </c>
      <c r="E65" s="44">
        <f t="shared" ref="E65:E72" si="26">ROUND($D$62*D65,0)</f>
        <v>13</v>
      </c>
      <c r="F65" s="51">
        <v>5</v>
      </c>
      <c r="G65" s="51">
        <f>F65*E65</f>
        <v>65</v>
      </c>
      <c r="H65" s="49">
        <f>G65*$I$4</f>
        <v>11.7</v>
      </c>
      <c r="I65" s="49"/>
      <c r="J65" s="49">
        <f>SUM(G65:H65)*$I$5</f>
        <v>9.9710000000000001</v>
      </c>
      <c r="K65" s="49">
        <f>SUM(G65:J65)</f>
        <v>86.671000000000006</v>
      </c>
    </row>
    <row r="66" spans="1:13" ht="30" x14ac:dyDescent="0.25">
      <c r="A66" s="40" t="s">
        <v>75</v>
      </c>
      <c r="B66" s="41" t="s">
        <v>55</v>
      </c>
      <c r="C66" s="42" t="s">
        <v>29</v>
      </c>
      <c r="D66" s="43">
        <v>0.9</v>
      </c>
      <c r="E66" s="44">
        <f t="shared" si="26"/>
        <v>45</v>
      </c>
      <c r="F66" s="51">
        <v>7</v>
      </c>
      <c r="G66" s="51">
        <f t="shared" ref="G66:G74" si="27">F66*E66</f>
        <v>315</v>
      </c>
      <c r="H66" s="49">
        <f t="shared" ref="H66:H74" si="28">G66*$I$4</f>
        <v>56.699999999999996</v>
      </c>
      <c r="I66" s="49"/>
      <c r="J66" s="49">
        <f t="shared" ref="J66:J74" si="29">SUM(G66:H66)*$I$5</f>
        <v>48.320999999999998</v>
      </c>
      <c r="K66" s="49">
        <f t="shared" ref="K66:K74" si="30">SUM(G66:J66)</f>
        <v>420.02099999999996</v>
      </c>
    </row>
    <row r="67" spans="1:13" ht="47.25" customHeight="1" x14ac:dyDescent="0.25">
      <c r="A67" s="40" t="s">
        <v>75</v>
      </c>
      <c r="B67" s="41" t="s">
        <v>76</v>
      </c>
      <c r="C67" s="72" t="s">
        <v>77</v>
      </c>
      <c r="D67" s="43">
        <v>0.9</v>
      </c>
      <c r="E67" s="44">
        <f t="shared" si="26"/>
        <v>45</v>
      </c>
      <c r="F67" s="73">
        <v>15</v>
      </c>
      <c r="G67" s="51">
        <f t="shared" si="27"/>
        <v>675</v>
      </c>
      <c r="H67" s="49">
        <f t="shared" si="28"/>
        <v>121.5</v>
      </c>
      <c r="I67" s="49"/>
      <c r="J67" s="49">
        <f t="shared" si="29"/>
        <v>103.545</v>
      </c>
      <c r="K67" s="49">
        <f t="shared" si="30"/>
        <v>900.04499999999996</v>
      </c>
    </row>
    <row r="68" spans="1:13" x14ac:dyDescent="0.25">
      <c r="A68" s="40" t="s">
        <v>75</v>
      </c>
      <c r="B68" s="41" t="s">
        <v>57</v>
      </c>
      <c r="C68" s="47" t="s">
        <v>56</v>
      </c>
      <c r="D68" s="43">
        <v>0</v>
      </c>
      <c r="E68" s="44">
        <f t="shared" si="26"/>
        <v>0</v>
      </c>
      <c r="F68" s="51">
        <v>0</v>
      </c>
      <c r="G68" s="51">
        <f t="shared" si="27"/>
        <v>0</v>
      </c>
      <c r="H68" s="49">
        <f t="shared" si="28"/>
        <v>0</v>
      </c>
      <c r="I68" s="49"/>
      <c r="J68" s="49">
        <f t="shared" si="29"/>
        <v>0</v>
      </c>
      <c r="K68" s="49">
        <f t="shared" si="30"/>
        <v>0</v>
      </c>
    </row>
    <row r="69" spans="1:13" ht="30" x14ac:dyDescent="0.25">
      <c r="A69" s="40" t="s">
        <v>75</v>
      </c>
      <c r="B69" s="41" t="s">
        <v>57</v>
      </c>
      <c r="C69" s="42" t="s">
        <v>63</v>
      </c>
      <c r="D69" s="43">
        <v>0.8</v>
      </c>
      <c r="E69" s="44">
        <f t="shared" si="26"/>
        <v>40</v>
      </c>
      <c r="F69" s="51">
        <v>7</v>
      </c>
      <c r="G69" s="51">
        <f t="shared" si="27"/>
        <v>280</v>
      </c>
      <c r="H69" s="49">
        <f t="shared" si="28"/>
        <v>50.4</v>
      </c>
      <c r="I69" s="49"/>
      <c r="J69" s="49">
        <f t="shared" si="29"/>
        <v>42.951999999999998</v>
      </c>
      <c r="K69" s="49">
        <f t="shared" si="30"/>
        <v>373.35199999999998</v>
      </c>
    </row>
    <row r="70" spans="1:13" ht="30" x14ac:dyDescent="0.25">
      <c r="A70" s="40" t="s">
        <v>75</v>
      </c>
      <c r="B70" s="41" t="s">
        <v>57</v>
      </c>
      <c r="C70" s="42" t="s">
        <v>29</v>
      </c>
      <c r="D70" s="43">
        <v>0.8</v>
      </c>
      <c r="E70" s="44">
        <f t="shared" si="26"/>
        <v>40</v>
      </c>
      <c r="F70" s="51">
        <v>7</v>
      </c>
      <c r="G70" s="51">
        <f t="shared" si="27"/>
        <v>280</v>
      </c>
      <c r="H70" s="49">
        <f t="shared" si="28"/>
        <v>50.4</v>
      </c>
      <c r="I70" s="49"/>
      <c r="J70" s="49">
        <f t="shared" si="29"/>
        <v>42.951999999999998</v>
      </c>
      <c r="K70" s="49">
        <f t="shared" si="30"/>
        <v>373.35199999999998</v>
      </c>
    </row>
    <row r="71" spans="1:13" ht="30" x14ac:dyDescent="0.25">
      <c r="A71" s="40" t="s">
        <v>75</v>
      </c>
      <c r="B71" s="41" t="s">
        <v>57</v>
      </c>
      <c r="C71" s="47" t="s">
        <v>66</v>
      </c>
      <c r="D71" s="70">
        <v>0.5</v>
      </c>
      <c r="E71" s="44">
        <f t="shared" si="26"/>
        <v>25</v>
      </c>
      <c r="F71" s="51">
        <v>6</v>
      </c>
      <c r="G71" s="51">
        <f t="shared" si="27"/>
        <v>150</v>
      </c>
      <c r="H71" s="49">
        <f t="shared" si="28"/>
        <v>27</v>
      </c>
      <c r="I71" s="49"/>
      <c r="J71" s="49">
        <f t="shared" si="29"/>
        <v>23.01</v>
      </c>
      <c r="K71" s="49">
        <f t="shared" si="30"/>
        <v>200.01</v>
      </c>
    </row>
    <row r="72" spans="1:13" ht="15.75" x14ac:dyDescent="0.25">
      <c r="A72" s="55"/>
      <c r="B72" s="41"/>
      <c r="C72" s="64"/>
      <c r="D72" s="43">
        <v>0</v>
      </c>
      <c r="E72" s="44">
        <f t="shared" si="26"/>
        <v>0</v>
      </c>
      <c r="F72" s="51">
        <v>0</v>
      </c>
      <c r="G72" s="51">
        <f t="shared" si="27"/>
        <v>0</v>
      </c>
      <c r="H72" s="49">
        <f t="shared" si="28"/>
        <v>0</v>
      </c>
      <c r="I72" s="49"/>
      <c r="J72" s="49">
        <f t="shared" si="29"/>
        <v>0</v>
      </c>
      <c r="K72" s="49">
        <f t="shared" si="30"/>
        <v>0</v>
      </c>
    </row>
    <row r="73" spans="1:13" ht="15.75" x14ac:dyDescent="0.25">
      <c r="A73" s="55" t="s">
        <v>78</v>
      </c>
      <c r="B73" s="41" t="s">
        <v>79</v>
      </c>
      <c r="C73" s="64" t="s">
        <v>80</v>
      </c>
      <c r="D73" s="43">
        <v>2</v>
      </c>
      <c r="E73" s="44">
        <f>D73*25</f>
        <v>50</v>
      </c>
      <c r="F73" s="51">
        <v>10</v>
      </c>
      <c r="G73" s="51">
        <f t="shared" si="27"/>
        <v>500</v>
      </c>
      <c r="H73" s="49">
        <f t="shared" si="28"/>
        <v>90</v>
      </c>
      <c r="I73" s="49"/>
      <c r="J73" s="49">
        <f t="shared" si="29"/>
        <v>76.7</v>
      </c>
      <c r="K73" s="49">
        <f t="shared" si="30"/>
        <v>666.7</v>
      </c>
    </row>
    <row r="74" spans="1:13" ht="226.5" x14ac:dyDescent="0.25">
      <c r="A74" s="55" t="s">
        <v>78</v>
      </c>
      <c r="B74" s="41" t="s">
        <v>79</v>
      </c>
      <c r="C74" s="74" t="s">
        <v>82</v>
      </c>
      <c r="D74" s="43">
        <v>1</v>
      </c>
      <c r="E74" s="44">
        <f>D74*25</f>
        <v>25</v>
      </c>
      <c r="F74" s="73">
        <v>75</v>
      </c>
      <c r="G74" s="51">
        <f t="shared" si="27"/>
        <v>1875</v>
      </c>
      <c r="H74" s="49">
        <f t="shared" si="28"/>
        <v>337.5</v>
      </c>
      <c r="I74" s="49"/>
      <c r="J74" s="49">
        <f t="shared" si="29"/>
        <v>287.625</v>
      </c>
      <c r="K74" s="49">
        <f t="shared" si="30"/>
        <v>2500.125</v>
      </c>
      <c r="L74" s="71"/>
      <c r="M74" s="71"/>
    </row>
    <row r="75" spans="1:13" ht="15.75" x14ac:dyDescent="0.25">
      <c r="A75" s="55"/>
      <c r="B75" s="41"/>
      <c r="C75" s="64"/>
      <c r="D75" s="43"/>
      <c r="E75" s="44"/>
      <c r="F75" s="51"/>
      <c r="G75" s="51"/>
      <c r="H75" s="49"/>
      <c r="I75" s="49"/>
      <c r="J75" s="49"/>
      <c r="K75" s="49"/>
    </row>
    <row r="76" spans="1:13" ht="15.75" x14ac:dyDescent="0.25">
      <c r="A76" s="34" t="s">
        <v>40</v>
      </c>
      <c r="B76" s="35" t="s">
        <v>13</v>
      </c>
      <c r="C76" s="61"/>
      <c r="D76" s="77" t="s">
        <v>11</v>
      </c>
      <c r="E76" s="62"/>
      <c r="F76" s="63"/>
      <c r="G76" s="1">
        <f>SUM(G79:G90)</f>
        <v>6101</v>
      </c>
      <c r="H76" s="1">
        <f>SUM(H79:H90)</f>
        <v>1098.1799999999998</v>
      </c>
      <c r="I76" s="1">
        <f>SUM(I79:I90)</f>
        <v>0</v>
      </c>
      <c r="J76" s="1">
        <f>SUM(J79:J90)</f>
        <v>935.89340000000004</v>
      </c>
      <c r="K76" s="1">
        <f>SUM(K79:K90)</f>
        <v>8135.0733999999993</v>
      </c>
      <c r="M76" s="69">
        <f>G76/250</f>
        <v>24.404</v>
      </c>
    </row>
    <row r="77" spans="1:13" ht="15.75" x14ac:dyDescent="0.25">
      <c r="A77" s="34"/>
      <c r="B77" s="35"/>
      <c r="C77" s="35" t="s">
        <v>0</v>
      </c>
      <c r="D77" s="78"/>
      <c r="E77" s="35" t="s">
        <v>4</v>
      </c>
      <c r="F77" s="35" t="s">
        <v>9</v>
      </c>
      <c r="G77" s="35" t="s">
        <v>1</v>
      </c>
      <c r="H77" s="35" t="s">
        <v>10</v>
      </c>
      <c r="I77" s="37" t="s">
        <v>8</v>
      </c>
      <c r="J77" s="35" t="s">
        <v>2</v>
      </c>
      <c r="K77" s="35" t="s">
        <v>1</v>
      </c>
    </row>
    <row r="78" spans="1:13" ht="15.75" x14ac:dyDescent="0.25">
      <c r="A78" s="35"/>
      <c r="B78" s="35" t="s">
        <v>24</v>
      </c>
      <c r="C78" s="39"/>
      <c r="D78" s="37">
        <f>B8</f>
        <v>250</v>
      </c>
      <c r="E78" s="35"/>
      <c r="F78" s="35"/>
      <c r="G78" s="35"/>
      <c r="H78" s="35"/>
      <c r="I78" s="37"/>
      <c r="J78" s="35"/>
      <c r="K78" s="35"/>
    </row>
    <row r="79" spans="1:13" x14ac:dyDescent="0.25">
      <c r="A79" s="40" t="s">
        <v>46</v>
      </c>
      <c r="B79" s="41" t="s">
        <v>60</v>
      </c>
      <c r="C79" s="47" t="s">
        <v>31</v>
      </c>
      <c r="D79" s="43">
        <v>0</v>
      </c>
      <c r="E79" s="44">
        <f>ROUND($D$78*D79,0)</f>
        <v>0</v>
      </c>
      <c r="F79" s="51">
        <v>0</v>
      </c>
      <c r="G79" s="51">
        <f t="shared" ref="G79" si="31">F79*E79</f>
        <v>0</v>
      </c>
      <c r="H79" s="49">
        <f>G79*$I$4</f>
        <v>0</v>
      </c>
      <c r="I79" s="49"/>
      <c r="J79" s="49">
        <f>SUM(G79:H79)*$I$5</f>
        <v>0</v>
      </c>
      <c r="K79" s="49">
        <f>SUM(G79:J79)</f>
        <v>0</v>
      </c>
    </row>
    <row r="80" spans="1:13" ht="30" x14ac:dyDescent="0.25">
      <c r="A80" s="41" t="s">
        <v>27</v>
      </c>
      <c r="B80" s="41" t="s">
        <v>52</v>
      </c>
      <c r="C80" s="42" t="s">
        <v>29</v>
      </c>
      <c r="D80" s="43">
        <v>0.85</v>
      </c>
      <c r="E80" s="44">
        <f t="shared" ref="E80:E87" si="32">ROUND($D$78*D80,0)</f>
        <v>213</v>
      </c>
      <c r="F80" s="51">
        <v>7</v>
      </c>
      <c r="G80" s="51">
        <f>F80*E80</f>
        <v>1491</v>
      </c>
      <c r="H80" s="49">
        <f>G80*$I$4</f>
        <v>268.38</v>
      </c>
      <c r="I80" s="50"/>
      <c r="J80" s="49">
        <f>SUM(G80:H80)*$I$5</f>
        <v>228.71940000000004</v>
      </c>
      <c r="K80" s="49">
        <f>SUM(G80:J80)</f>
        <v>1988.0994000000001</v>
      </c>
    </row>
    <row r="81" spans="1:13" ht="35.25" customHeight="1" x14ac:dyDescent="0.25">
      <c r="A81" s="41" t="s">
        <v>27</v>
      </c>
      <c r="B81" s="41" t="s">
        <v>52</v>
      </c>
      <c r="C81" s="47" t="s">
        <v>71</v>
      </c>
      <c r="D81" s="43">
        <v>0.85</v>
      </c>
      <c r="E81" s="44">
        <f t="shared" si="32"/>
        <v>213</v>
      </c>
      <c r="F81" s="51">
        <f>56/12</f>
        <v>4.666666666666667</v>
      </c>
      <c r="G81" s="51">
        <f>F81*E81</f>
        <v>994.00000000000011</v>
      </c>
      <c r="H81" s="49">
        <f>G81*$I$4</f>
        <v>178.92000000000002</v>
      </c>
      <c r="I81" s="49"/>
      <c r="J81" s="49">
        <f>SUM(G81:H81)*$I$5</f>
        <v>152.4796</v>
      </c>
      <c r="K81" s="49">
        <f>SUM(G81:J81)</f>
        <v>1325.3996000000002</v>
      </c>
    </row>
    <row r="82" spans="1:13" x14ac:dyDescent="0.25">
      <c r="A82" s="41" t="s">
        <v>27</v>
      </c>
      <c r="B82" s="41" t="s">
        <v>52</v>
      </c>
      <c r="C82" s="47" t="s">
        <v>32</v>
      </c>
      <c r="D82" s="43">
        <v>0.5</v>
      </c>
      <c r="E82" s="44">
        <f t="shared" si="32"/>
        <v>125</v>
      </c>
      <c r="F82" s="51">
        <v>5</v>
      </c>
      <c r="G82" s="51">
        <f t="shared" ref="G82:G87" si="33">F82*E82</f>
        <v>625</v>
      </c>
      <c r="H82" s="49">
        <f t="shared" ref="H82:H87" si="34">G82*$I$4</f>
        <v>112.5</v>
      </c>
      <c r="I82" s="49"/>
      <c r="J82" s="49">
        <f t="shared" ref="J82:J87" si="35">SUM(G82:H82)*$I$5</f>
        <v>95.875</v>
      </c>
      <c r="K82" s="49">
        <f t="shared" ref="K82:K87" si="36">SUM(G82:J82)</f>
        <v>833.375</v>
      </c>
    </row>
    <row r="83" spans="1:13" ht="30" x14ac:dyDescent="0.25">
      <c r="A83" s="41" t="s">
        <v>27</v>
      </c>
      <c r="B83" s="41" t="s">
        <v>52</v>
      </c>
      <c r="C83" s="47" t="s">
        <v>72</v>
      </c>
      <c r="D83" s="70">
        <v>0.25</v>
      </c>
      <c r="E83" s="44">
        <f>ROUND($D$78*D83,0)</f>
        <v>63</v>
      </c>
      <c r="F83" s="51">
        <v>7</v>
      </c>
      <c r="G83" s="51">
        <f>F83*E83</f>
        <v>441</v>
      </c>
      <c r="H83" s="49">
        <f>G83*$I$4</f>
        <v>79.38</v>
      </c>
      <c r="I83" s="49"/>
      <c r="J83" s="49">
        <f>SUM(G83:H83)*$I$5</f>
        <v>67.6494</v>
      </c>
      <c r="K83" s="49">
        <f>SUM(G83:J83)</f>
        <v>588.02940000000001</v>
      </c>
    </row>
    <row r="84" spans="1:13" ht="30" x14ac:dyDescent="0.25">
      <c r="A84" s="40" t="s">
        <v>44</v>
      </c>
      <c r="B84" s="41" t="s">
        <v>53</v>
      </c>
      <c r="C84" s="42" t="s">
        <v>29</v>
      </c>
      <c r="D84" s="43">
        <v>0.7</v>
      </c>
      <c r="E84" s="44">
        <f t="shared" si="32"/>
        <v>175</v>
      </c>
      <c r="F84" s="51">
        <v>7</v>
      </c>
      <c r="G84" s="51">
        <f t="shared" si="33"/>
        <v>1225</v>
      </c>
      <c r="H84" s="49">
        <f t="shared" si="34"/>
        <v>220.5</v>
      </c>
      <c r="I84" s="49"/>
      <c r="J84" s="49">
        <f t="shared" si="35"/>
        <v>187.91500000000002</v>
      </c>
      <c r="K84" s="49">
        <f t="shared" si="36"/>
        <v>1633.415</v>
      </c>
    </row>
    <row r="85" spans="1:13" ht="30" x14ac:dyDescent="0.25">
      <c r="A85" s="40" t="s">
        <v>44</v>
      </c>
      <c r="B85" s="41" t="s">
        <v>53</v>
      </c>
      <c r="C85" s="47" t="s">
        <v>65</v>
      </c>
      <c r="D85" s="43">
        <v>0.3</v>
      </c>
      <c r="E85" s="44">
        <f t="shared" ref="E85" si="37">ROUND($D$78*D85,0)</f>
        <v>75</v>
      </c>
      <c r="F85" s="51">
        <v>5</v>
      </c>
      <c r="G85" s="51">
        <f t="shared" ref="G85" si="38">F85*E85</f>
        <v>375</v>
      </c>
      <c r="H85" s="49">
        <f t="shared" ref="H85" si="39">G85*$I$4</f>
        <v>67.5</v>
      </c>
      <c r="I85" s="49"/>
      <c r="J85" s="49">
        <f t="shared" ref="J85" si="40">SUM(G85:H85)*$I$5</f>
        <v>57.524999999999999</v>
      </c>
      <c r="K85" s="49">
        <f t="shared" ref="K85" si="41">SUM(G85:J85)</f>
        <v>500.02499999999998</v>
      </c>
    </row>
    <row r="86" spans="1:13" ht="45" x14ac:dyDescent="0.25">
      <c r="A86" s="40" t="s">
        <v>44</v>
      </c>
      <c r="B86" s="41" t="s">
        <v>53</v>
      </c>
      <c r="C86" s="47" t="s">
        <v>64</v>
      </c>
      <c r="D86" s="43">
        <v>0.3</v>
      </c>
      <c r="E86" s="44">
        <f t="shared" si="32"/>
        <v>75</v>
      </c>
      <c r="F86" s="51">
        <f>56/12</f>
        <v>4.666666666666667</v>
      </c>
      <c r="G86" s="51">
        <f t="shared" si="33"/>
        <v>350</v>
      </c>
      <c r="H86" s="49">
        <f t="shared" si="34"/>
        <v>63</v>
      </c>
      <c r="I86" s="49"/>
      <c r="J86" s="49">
        <f t="shared" si="35"/>
        <v>53.690000000000005</v>
      </c>
      <c r="K86" s="49">
        <f t="shared" si="36"/>
        <v>466.69</v>
      </c>
    </row>
    <row r="87" spans="1:13" x14ac:dyDescent="0.25">
      <c r="A87" s="40" t="s">
        <v>44</v>
      </c>
      <c r="B87" s="41" t="s">
        <v>53</v>
      </c>
      <c r="C87" s="47" t="s">
        <v>58</v>
      </c>
      <c r="D87" s="43">
        <v>0.4</v>
      </c>
      <c r="E87" s="44">
        <f t="shared" si="32"/>
        <v>100</v>
      </c>
      <c r="F87" s="51">
        <v>6</v>
      </c>
      <c r="G87" s="51">
        <f t="shared" si="33"/>
        <v>600</v>
      </c>
      <c r="H87" s="49">
        <f t="shared" si="34"/>
        <v>108</v>
      </c>
      <c r="I87" s="49"/>
      <c r="J87" s="49">
        <f t="shared" si="35"/>
        <v>92.04</v>
      </c>
      <c r="K87" s="49">
        <f t="shared" si="36"/>
        <v>800.04</v>
      </c>
    </row>
    <row r="88" spans="1:13" ht="15.75" x14ac:dyDescent="0.25">
      <c r="A88" s="40"/>
      <c r="B88" s="41"/>
      <c r="C88" s="64"/>
      <c r="D88" s="43"/>
      <c r="E88" s="44"/>
      <c r="F88" s="51"/>
      <c r="G88" s="51"/>
      <c r="H88" s="49"/>
      <c r="I88" s="49"/>
      <c r="J88" s="49"/>
      <c r="K88" s="49"/>
    </row>
    <row r="89" spans="1:13" ht="15.75" x14ac:dyDescent="0.25">
      <c r="A89" s="40"/>
      <c r="B89" s="41"/>
      <c r="C89" s="64"/>
      <c r="D89" s="43"/>
      <c r="E89" s="44"/>
      <c r="F89" s="51"/>
      <c r="G89" s="51"/>
      <c r="H89" s="49"/>
      <c r="I89" s="49"/>
      <c r="J89" s="49"/>
      <c r="K89" s="49"/>
    </row>
    <row r="90" spans="1:13" ht="15.75" x14ac:dyDescent="0.25">
      <c r="A90" s="55"/>
      <c r="B90" s="41"/>
      <c r="C90" s="64"/>
      <c r="D90" s="43"/>
      <c r="E90" s="44"/>
      <c r="F90" s="51"/>
      <c r="G90" s="51"/>
      <c r="H90" s="49"/>
      <c r="I90" s="49"/>
      <c r="J90" s="49"/>
      <c r="K90" s="49"/>
    </row>
    <row r="91" spans="1:13" ht="15.75" x14ac:dyDescent="0.25">
      <c r="A91" s="34" t="s">
        <v>41</v>
      </c>
      <c r="B91" s="35" t="s">
        <v>36</v>
      </c>
      <c r="C91" s="61"/>
      <c r="D91" s="77" t="s">
        <v>11</v>
      </c>
      <c r="E91" s="62"/>
      <c r="F91" s="63"/>
      <c r="G91" s="1">
        <f>SUM(G94:G105)</f>
        <v>6251</v>
      </c>
      <c r="H91" s="1">
        <f>SUM(H94:H105)</f>
        <v>1125.1799999999998</v>
      </c>
      <c r="I91" s="1">
        <f>SUM(I94:I105)</f>
        <v>0</v>
      </c>
      <c r="J91" s="1">
        <f>SUM(J94:J105)</f>
        <v>958.90340000000003</v>
      </c>
      <c r="K91" s="1">
        <f>SUM(K94:K105)</f>
        <v>8335.0833999999995</v>
      </c>
      <c r="M91" s="69">
        <f>G91/250</f>
        <v>25.004000000000001</v>
      </c>
    </row>
    <row r="92" spans="1:13" ht="15.75" x14ac:dyDescent="0.25">
      <c r="A92" s="34"/>
      <c r="B92" s="35"/>
      <c r="C92" s="35" t="s">
        <v>0</v>
      </c>
      <c r="D92" s="78"/>
      <c r="E92" s="35" t="s">
        <v>4</v>
      </c>
      <c r="F92" s="35" t="s">
        <v>9</v>
      </c>
      <c r="G92" s="35" t="s">
        <v>1</v>
      </c>
      <c r="H92" s="35" t="s">
        <v>10</v>
      </c>
      <c r="I92" s="37" t="s">
        <v>8</v>
      </c>
      <c r="J92" s="35" t="s">
        <v>2</v>
      </c>
      <c r="K92" s="35" t="s">
        <v>1</v>
      </c>
    </row>
    <row r="93" spans="1:13" ht="15.75" x14ac:dyDescent="0.25">
      <c r="A93" s="35"/>
      <c r="B93" s="35" t="s">
        <v>24</v>
      </c>
      <c r="C93" s="39"/>
      <c r="D93" s="37">
        <f>B9</f>
        <v>250</v>
      </c>
      <c r="E93" s="35"/>
      <c r="F93" s="35"/>
      <c r="G93" s="35"/>
      <c r="H93" s="35"/>
      <c r="I93" s="37"/>
      <c r="J93" s="35"/>
      <c r="K93" s="35"/>
    </row>
    <row r="94" spans="1:13" x14ac:dyDescent="0.25">
      <c r="A94" s="40" t="s">
        <v>46</v>
      </c>
      <c r="B94" s="41" t="s">
        <v>61</v>
      </c>
      <c r="C94" s="47" t="s">
        <v>31</v>
      </c>
      <c r="D94" s="43">
        <v>0</v>
      </c>
      <c r="E94" s="44">
        <f>ROUND($D$93*D94,0)</f>
        <v>0</v>
      </c>
      <c r="F94" s="51">
        <v>0</v>
      </c>
      <c r="G94" s="51">
        <f t="shared" ref="G94" si="42">F94*E94</f>
        <v>0</v>
      </c>
      <c r="H94" s="49">
        <f>G94*$I$4</f>
        <v>0</v>
      </c>
      <c r="I94" s="49"/>
      <c r="J94" s="49">
        <f>SUM(G94:H94)*$I$5</f>
        <v>0</v>
      </c>
      <c r="K94" s="49">
        <f>SUM(G94:J94)</f>
        <v>0</v>
      </c>
    </row>
    <row r="95" spans="1:13" ht="30" x14ac:dyDescent="0.25">
      <c r="A95" s="41" t="s">
        <v>27</v>
      </c>
      <c r="B95" s="41" t="s">
        <v>52</v>
      </c>
      <c r="C95" s="42" t="s">
        <v>29</v>
      </c>
      <c r="D95" s="43">
        <v>0.85</v>
      </c>
      <c r="E95" s="44">
        <f t="shared" ref="E95:E102" si="43">ROUND($D$93*D95,0)</f>
        <v>213</v>
      </c>
      <c r="F95" s="51">
        <v>7</v>
      </c>
      <c r="G95" s="51">
        <f>F95*E95</f>
        <v>1491</v>
      </c>
      <c r="H95" s="49">
        <f>G95*$I$4</f>
        <v>268.38</v>
      </c>
      <c r="I95" s="50"/>
      <c r="J95" s="49">
        <f>SUM(G95:H95)*$I$5</f>
        <v>228.71940000000004</v>
      </c>
      <c r="K95" s="49">
        <f>SUM(G95:J95)</f>
        <v>1988.0994000000001</v>
      </c>
    </row>
    <row r="96" spans="1:13" ht="61.5" x14ac:dyDescent="0.25">
      <c r="A96" s="41" t="s">
        <v>27</v>
      </c>
      <c r="B96" s="41" t="s">
        <v>52</v>
      </c>
      <c r="C96" s="47" t="s">
        <v>68</v>
      </c>
      <c r="D96" s="43">
        <v>0.85</v>
      </c>
      <c r="E96" s="44">
        <f t="shared" si="43"/>
        <v>213</v>
      </c>
      <c r="F96" s="51">
        <f>56/12</f>
        <v>4.666666666666667</v>
      </c>
      <c r="G96" s="51">
        <f>F96*E96</f>
        <v>994.00000000000011</v>
      </c>
      <c r="H96" s="49">
        <f>G96*$I$4</f>
        <v>178.92000000000002</v>
      </c>
      <c r="I96" s="49"/>
      <c r="J96" s="49">
        <f>SUM(G96:H96)*$I$5</f>
        <v>152.4796</v>
      </c>
      <c r="K96" s="49">
        <f>SUM(G96:J96)</f>
        <v>1325.3996000000002</v>
      </c>
    </row>
    <row r="97" spans="1:13" x14ac:dyDescent="0.25">
      <c r="A97" s="41" t="s">
        <v>27</v>
      </c>
      <c r="B97" s="41" t="s">
        <v>52</v>
      </c>
      <c r="C97" s="47" t="s">
        <v>32</v>
      </c>
      <c r="D97" s="43">
        <v>0.5</v>
      </c>
      <c r="E97" s="44">
        <f t="shared" si="43"/>
        <v>125</v>
      </c>
      <c r="F97" s="51">
        <v>5</v>
      </c>
      <c r="G97" s="51">
        <f t="shared" ref="G97:G102" si="44">F97*E97</f>
        <v>625</v>
      </c>
      <c r="H97" s="49">
        <f t="shared" ref="H97:H102" si="45">G97*$I$4</f>
        <v>112.5</v>
      </c>
      <c r="I97" s="49"/>
      <c r="J97" s="49">
        <f t="shared" ref="J97:J102" si="46">SUM(G97:H97)*$I$5</f>
        <v>95.875</v>
      </c>
      <c r="K97" s="49">
        <f t="shared" ref="K97:K102" si="47">SUM(G97:J97)</f>
        <v>833.375</v>
      </c>
    </row>
    <row r="98" spans="1:13" ht="30" x14ac:dyDescent="0.25">
      <c r="A98" s="41" t="s">
        <v>27</v>
      </c>
      <c r="B98" s="41" t="s">
        <v>52</v>
      </c>
      <c r="C98" s="42" t="s">
        <v>72</v>
      </c>
      <c r="D98" s="70">
        <v>0.25</v>
      </c>
      <c r="E98" s="44">
        <f>ROUND($D$93*D98,0)</f>
        <v>63</v>
      </c>
      <c r="F98" s="51">
        <v>7</v>
      </c>
      <c r="G98" s="51">
        <f>F98*E98</f>
        <v>441</v>
      </c>
      <c r="H98" s="49">
        <f>G98*$I$4</f>
        <v>79.38</v>
      </c>
      <c r="I98" s="49"/>
      <c r="J98" s="49">
        <f>SUM(G98:H98)*$I$5</f>
        <v>67.6494</v>
      </c>
      <c r="K98" s="49">
        <f>SUM(G98:J98)</f>
        <v>588.02940000000001</v>
      </c>
    </row>
    <row r="99" spans="1:13" ht="30" x14ac:dyDescent="0.25">
      <c r="A99" s="40" t="s">
        <v>44</v>
      </c>
      <c r="B99" s="41" t="s">
        <v>45</v>
      </c>
      <c r="C99" s="42" t="s">
        <v>29</v>
      </c>
      <c r="D99" s="43">
        <v>0.7</v>
      </c>
      <c r="E99" s="44">
        <f t="shared" si="43"/>
        <v>175</v>
      </c>
      <c r="F99" s="51">
        <v>7</v>
      </c>
      <c r="G99" s="51">
        <f t="shared" si="44"/>
        <v>1225</v>
      </c>
      <c r="H99" s="49">
        <f t="shared" si="45"/>
        <v>220.5</v>
      </c>
      <c r="I99" s="49"/>
      <c r="J99" s="49">
        <f t="shared" si="46"/>
        <v>187.91500000000002</v>
      </c>
      <c r="K99" s="49">
        <f t="shared" si="47"/>
        <v>1633.415</v>
      </c>
    </row>
    <row r="100" spans="1:13" ht="30" x14ac:dyDescent="0.25">
      <c r="A100" s="40" t="s">
        <v>44</v>
      </c>
      <c r="B100" s="41" t="s">
        <v>45</v>
      </c>
      <c r="C100" s="42" t="s">
        <v>69</v>
      </c>
      <c r="D100" s="43">
        <v>0.3</v>
      </c>
      <c r="E100" s="44">
        <f t="shared" ref="E100" si="48">ROUND($D$93*D100,0)</f>
        <v>75</v>
      </c>
      <c r="F100" s="51">
        <f>52/12</f>
        <v>4.333333333333333</v>
      </c>
      <c r="G100" s="51">
        <f t="shared" ref="G100" si="49">F100*E100</f>
        <v>325</v>
      </c>
      <c r="H100" s="49">
        <f t="shared" ref="H100" si="50">G100*$I$4</f>
        <v>58.5</v>
      </c>
      <c r="I100" s="49"/>
      <c r="J100" s="49">
        <f t="shared" ref="J100" si="51">SUM(G100:H100)*$I$5</f>
        <v>49.855000000000004</v>
      </c>
      <c r="K100" s="49">
        <f t="shared" ref="K100" si="52">SUM(G100:J100)</f>
        <v>433.35500000000002</v>
      </c>
    </row>
    <row r="101" spans="1:13" ht="30" x14ac:dyDescent="0.25">
      <c r="A101" s="40" t="s">
        <v>44</v>
      </c>
      <c r="B101" s="41" t="s">
        <v>45</v>
      </c>
      <c r="C101" s="42" t="s">
        <v>63</v>
      </c>
      <c r="D101" s="43">
        <v>0.4</v>
      </c>
      <c r="E101" s="44">
        <f t="shared" si="43"/>
        <v>100</v>
      </c>
      <c r="F101" s="51">
        <v>7</v>
      </c>
      <c r="G101" s="51">
        <f t="shared" si="44"/>
        <v>700</v>
      </c>
      <c r="H101" s="49">
        <f t="shared" si="45"/>
        <v>126</v>
      </c>
      <c r="I101" s="49"/>
      <c r="J101" s="49">
        <f t="shared" si="46"/>
        <v>107.38000000000001</v>
      </c>
      <c r="K101" s="49">
        <f t="shared" si="47"/>
        <v>933.38</v>
      </c>
    </row>
    <row r="102" spans="1:13" x14ac:dyDescent="0.25">
      <c r="A102" s="40" t="s">
        <v>44</v>
      </c>
      <c r="B102" s="41" t="s">
        <v>45</v>
      </c>
      <c r="C102" s="47" t="s">
        <v>58</v>
      </c>
      <c r="D102" s="43">
        <v>0.3</v>
      </c>
      <c r="E102" s="44">
        <f t="shared" si="43"/>
        <v>75</v>
      </c>
      <c r="F102" s="51">
        <v>6</v>
      </c>
      <c r="G102" s="51">
        <f t="shared" si="44"/>
        <v>450</v>
      </c>
      <c r="H102" s="49">
        <f t="shared" si="45"/>
        <v>81</v>
      </c>
      <c r="I102" s="49"/>
      <c r="J102" s="49">
        <f t="shared" si="46"/>
        <v>69.03</v>
      </c>
      <c r="K102" s="49">
        <f t="shared" si="47"/>
        <v>600.03</v>
      </c>
    </row>
    <row r="103" spans="1:13" ht="15.75" x14ac:dyDescent="0.25">
      <c r="A103" s="55"/>
      <c r="B103" s="41"/>
      <c r="C103" s="64"/>
      <c r="D103" s="43"/>
      <c r="E103" s="44"/>
      <c r="F103" s="51"/>
      <c r="G103" s="51"/>
      <c r="H103" s="49"/>
      <c r="I103" s="49"/>
      <c r="J103" s="49"/>
      <c r="K103" s="49"/>
    </row>
    <row r="104" spans="1:13" ht="15.75" x14ac:dyDescent="0.25">
      <c r="A104" s="55"/>
      <c r="B104" s="41"/>
      <c r="C104" s="64"/>
      <c r="D104" s="43"/>
      <c r="E104" s="44"/>
      <c r="F104" s="51"/>
      <c r="G104" s="51"/>
      <c r="H104" s="49"/>
      <c r="I104" s="49"/>
      <c r="J104" s="49"/>
      <c r="K104" s="49"/>
    </row>
    <row r="105" spans="1:13" ht="15.75" x14ac:dyDescent="0.25">
      <c r="A105" s="55"/>
      <c r="B105" s="41"/>
      <c r="C105" s="64"/>
      <c r="D105" s="43"/>
      <c r="E105" s="44"/>
      <c r="F105" s="51"/>
      <c r="G105" s="51"/>
      <c r="H105" s="49"/>
      <c r="I105" s="49"/>
      <c r="J105" s="49"/>
      <c r="K105" s="49"/>
    </row>
    <row r="106" spans="1:13" ht="15.75" x14ac:dyDescent="0.25">
      <c r="A106" s="34" t="s">
        <v>42</v>
      </c>
      <c r="B106" s="35" t="s">
        <v>37</v>
      </c>
      <c r="C106" s="61"/>
      <c r="D106" s="77" t="s">
        <v>11</v>
      </c>
      <c r="E106" s="62"/>
      <c r="F106" s="63"/>
      <c r="G106" s="1">
        <f>SUM(G109:G120)</f>
        <v>2741</v>
      </c>
      <c r="H106" s="1">
        <f>SUM(H109:H120)</f>
        <v>493.38</v>
      </c>
      <c r="I106" s="1">
        <f>SUM(I109:I120)</f>
        <v>0</v>
      </c>
      <c r="J106" s="1">
        <f>SUM(J109:J120)</f>
        <v>420.46940000000001</v>
      </c>
      <c r="K106" s="1">
        <f>SUM(K109:K120)</f>
        <v>3654.8494000000001</v>
      </c>
      <c r="M106" s="69">
        <f>G106/250</f>
        <v>10.964</v>
      </c>
    </row>
    <row r="107" spans="1:13" ht="15.75" x14ac:dyDescent="0.25">
      <c r="A107" s="34"/>
      <c r="B107" s="35"/>
      <c r="C107" s="35" t="s">
        <v>0</v>
      </c>
      <c r="D107" s="78"/>
      <c r="E107" s="35" t="s">
        <v>4</v>
      </c>
      <c r="F107" s="35" t="s">
        <v>9</v>
      </c>
      <c r="G107" s="35" t="s">
        <v>1</v>
      </c>
      <c r="H107" s="35" t="s">
        <v>10</v>
      </c>
      <c r="I107" s="37" t="s">
        <v>8</v>
      </c>
      <c r="J107" s="35" t="s">
        <v>2</v>
      </c>
      <c r="K107" s="35" t="s">
        <v>1</v>
      </c>
    </row>
    <row r="108" spans="1:13" ht="15.75" x14ac:dyDescent="0.25">
      <c r="A108" s="35"/>
      <c r="B108" s="35" t="s">
        <v>24</v>
      </c>
      <c r="C108" s="39"/>
      <c r="D108" s="37">
        <f>B10</f>
        <v>250</v>
      </c>
      <c r="E108" s="35"/>
      <c r="F108" s="35"/>
      <c r="G108" s="35"/>
      <c r="H108" s="35"/>
      <c r="I108" s="37"/>
      <c r="J108" s="35"/>
      <c r="K108" s="35"/>
    </row>
    <row r="109" spans="1:13" x14ac:dyDescent="0.25">
      <c r="A109" s="40" t="s">
        <v>46</v>
      </c>
      <c r="B109" s="41" t="s">
        <v>62</v>
      </c>
      <c r="C109" s="47" t="s">
        <v>31</v>
      </c>
      <c r="D109" s="43">
        <v>0</v>
      </c>
      <c r="E109" s="44">
        <f>ROUND($D$108*D109,0)</f>
        <v>0</v>
      </c>
      <c r="F109" s="51">
        <v>0</v>
      </c>
      <c r="G109" s="51">
        <f t="shared" ref="G109" si="53">F109*E109</f>
        <v>0</v>
      </c>
      <c r="H109" s="49">
        <f>G109*$I$4</f>
        <v>0</v>
      </c>
      <c r="I109" s="49"/>
      <c r="J109" s="49">
        <f>SUM(G109:H109)*$I$5</f>
        <v>0</v>
      </c>
      <c r="K109" s="49">
        <f>SUM(G109:J109)</f>
        <v>0</v>
      </c>
    </row>
    <row r="110" spans="1:13" ht="30" x14ac:dyDescent="0.25">
      <c r="A110" s="41" t="s">
        <v>27</v>
      </c>
      <c r="B110" s="41" t="s">
        <v>52</v>
      </c>
      <c r="C110" s="42" t="s">
        <v>29</v>
      </c>
      <c r="D110" s="43">
        <v>0.7</v>
      </c>
      <c r="E110" s="44">
        <f t="shared" ref="E110:E113" si="54">ROUND($D$108*D110,0)</f>
        <v>175</v>
      </c>
      <c r="F110" s="51">
        <v>7</v>
      </c>
      <c r="G110" s="51">
        <f>F110*E110</f>
        <v>1225</v>
      </c>
      <c r="H110" s="49">
        <f>G110*$I$4</f>
        <v>220.5</v>
      </c>
      <c r="I110" s="50"/>
      <c r="J110" s="49">
        <f>SUM(G110:H110)*$I$5</f>
        <v>187.91500000000002</v>
      </c>
      <c r="K110" s="49">
        <f>SUM(G110:J110)</f>
        <v>1633.415</v>
      </c>
    </row>
    <row r="111" spans="1:13" ht="61.5" x14ac:dyDescent="0.25">
      <c r="A111" s="40" t="s">
        <v>27</v>
      </c>
      <c r="B111" s="41" t="s">
        <v>52</v>
      </c>
      <c r="C111" s="47" t="s">
        <v>67</v>
      </c>
      <c r="D111" s="43">
        <v>0.6</v>
      </c>
      <c r="E111" s="44">
        <f t="shared" si="54"/>
        <v>150</v>
      </c>
      <c r="F111" s="51">
        <f>56/12</f>
        <v>4.666666666666667</v>
      </c>
      <c r="G111" s="51">
        <f>F111*E111</f>
        <v>700</v>
      </c>
      <c r="H111" s="49">
        <f>G111*$I$4</f>
        <v>126</v>
      </c>
      <c r="I111" s="49"/>
      <c r="J111" s="49">
        <f>SUM(G111:H111)*$I$5</f>
        <v>107.38000000000001</v>
      </c>
      <c r="K111" s="49">
        <f>SUM(G111:J111)</f>
        <v>933.38</v>
      </c>
    </row>
    <row r="112" spans="1:13" x14ac:dyDescent="0.25">
      <c r="A112" s="40" t="s">
        <v>27</v>
      </c>
      <c r="B112" s="41" t="s">
        <v>52</v>
      </c>
      <c r="C112" s="47" t="s">
        <v>32</v>
      </c>
      <c r="D112" s="43">
        <v>0.3</v>
      </c>
      <c r="E112" s="44">
        <f t="shared" si="54"/>
        <v>75</v>
      </c>
      <c r="F112" s="51">
        <v>5</v>
      </c>
      <c r="G112" s="51">
        <f t="shared" ref="G112:G113" si="55">F112*E112</f>
        <v>375</v>
      </c>
      <c r="H112" s="49">
        <f t="shared" ref="H112:H113" si="56">G112*$I$4</f>
        <v>67.5</v>
      </c>
      <c r="I112" s="49"/>
      <c r="J112" s="49">
        <f t="shared" ref="J112:J113" si="57">SUM(G112:H112)*$I$5</f>
        <v>57.524999999999999</v>
      </c>
      <c r="K112" s="49">
        <f t="shared" ref="K112:K113" si="58">SUM(G112:J112)</f>
        <v>500.02499999999998</v>
      </c>
    </row>
    <row r="113" spans="1:11" ht="30" x14ac:dyDescent="0.25">
      <c r="A113" s="40" t="s">
        <v>27</v>
      </c>
      <c r="B113" s="41" t="s">
        <v>52</v>
      </c>
      <c r="C113" s="42" t="s">
        <v>72</v>
      </c>
      <c r="D113" s="70">
        <v>0.25</v>
      </c>
      <c r="E113" s="44">
        <f t="shared" si="54"/>
        <v>63</v>
      </c>
      <c r="F113" s="51">
        <v>7</v>
      </c>
      <c r="G113" s="51">
        <f t="shared" si="55"/>
        <v>441</v>
      </c>
      <c r="H113" s="49">
        <f t="shared" si="56"/>
        <v>79.38</v>
      </c>
      <c r="I113" s="49"/>
      <c r="J113" s="49">
        <f t="shared" si="57"/>
        <v>67.6494</v>
      </c>
      <c r="K113" s="49">
        <f t="shared" si="58"/>
        <v>588.02940000000001</v>
      </c>
    </row>
    <row r="114" spans="1:11" ht="15.75" x14ac:dyDescent="0.25">
      <c r="A114" s="40"/>
      <c r="B114" s="41"/>
      <c r="C114" s="64"/>
      <c r="D114" s="43"/>
      <c r="E114" s="44"/>
      <c r="F114" s="51"/>
      <c r="G114" s="51"/>
      <c r="H114" s="49"/>
      <c r="I114" s="49"/>
      <c r="J114" s="49"/>
      <c r="K114" s="49"/>
    </row>
    <row r="115" spans="1:11" ht="15.75" x14ac:dyDescent="0.25">
      <c r="A115" s="40"/>
      <c r="B115" s="41"/>
      <c r="C115" s="64"/>
      <c r="D115" s="43"/>
      <c r="E115" s="44"/>
      <c r="F115" s="51"/>
      <c r="G115" s="51"/>
      <c r="H115" s="49"/>
      <c r="I115" s="49"/>
      <c r="J115" s="49"/>
      <c r="K115" s="49"/>
    </row>
    <row r="116" spans="1:11" ht="15.75" x14ac:dyDescent="0.25">
      <c r="A116" s="40"/>
      <c r="B116" s="41"/>
      <c r="C116" s="64"/>
      <c r="D116" s="43"/>
      <c r="E116" s="44"/>
      <c r="F116" s="51"/>
      <c r="G116" s="51"/>
      <c r="H116" s="49"/>
      <c r="I116" s="49"/>
      <c r="J116" s="49"/>
      <c r="K116" s="49"/>
    </row>
    <row r="117" spans="1:11" ht="15.75" x14ac:dyDescent="0.25">
      <c r="A117" s="40"/>
      <c r="B117" s="41"/>
      <c r="C117" s="64"/>
      <c r="D117" s="43"/>
      <c r="E117" s="44"/>
      <c r="F117" s="51"/>
      <c r="G117" s="51"/>
      <c r="H117" s="49"/>
      <c r="I117" s="49"/>
      <c r="J117" s="49"/>
      <c r="K117" s="49"/>
    </row>
    <row r="118" spans="1:11" ht="15.75" x14ac:dyDescent="0.25">
      <c r="A118" s="40"/>
      <c r="B118" s="41"/>
      <c r="C118" s="64"/>
      <c r="D118" s="43"/>
      <c r="E118" s="44"/>
      <c r="F118" s="51"/>
      <c r="G118" s="51"/>
      <c r="H118" s="49"/>
      <c r="I118" s="49"/>
      <c r="J118" s="49"/>
      <c r="K118" s="49"/>
    </row>
    <row r="119" spans="1:11" ht="15.75" x14ac:dyDescent="0.25">
      <c r="A119" s="40"/>
      <c r="B119" s="41"/>
      <c r="C119" s="64"/>
      <c r="D119" s="43"/>
      <c r="E119" s="44"/>
      <c r="F119" s="51"/>
      <c r="G119" s="51"/>
      <c r="H119" s="49"/>
      <c r="I119" s="49"/>
      <c r="J119" s="49"/>
      <c r="K119" s="49"/>
    </row>
    <row r="120" spans="1:11" ht="15.75" x14ac:dyDescent="0.25">
      <c r="A120" s="40"/>
      <c r="B120" s="41"/>
      <c r="C120" s="64"/>
      <c r="D120" s="43"/>
      <c r="E120" s="44"/>
      <c r="F120" s="51"/>
      <c r="G120" s="51"/>
      <c r="H120" s="49"/>
      <c r="I120" s="49"/>
      <c r="J120" s="49"/>
      <c r="K120" s="49"/>
    </row>
  </sheetData>
  <mergeCells count="9">
    <mergeCell ref="D91:D92"/>
    <mergeCell ref="D106:D107"/>
    <mergeCell ref="D17:D18"/>
    <mergeCell ref="E17:E18"/>
    <mergeCell ref="F17:F18"/>
    <mergeCell ref="D60:D61"/>
    <mergeCell ref="D32:D33"/>
    <mergeCell ref="D47:D48"/>
    <mergeCell ref="D76:D77"/>
  </mergeCells>
  <pageMargins left="0.45" right="0.45" top="0.5" bottom="0.5" header="0.3" footer="0.3"/>
  <pageSetup paperSize="5" scale="60" fitToHeight="9" orientation="landscape" r:id="rId1"/>
  <ignoredErrors>
    <ignoredError sqref="I17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F&amp;B</vt:lpstr>
      <vt:lpstr>'F&amp;B'!Print_Area</vt:lpstr>
    </vt:vector>
  </TitlesOfParts>
  <Company>Health Shared Services 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McHugh, Sonya</dc:creator>
  <cp:lastModifiedBy>cliao</cp:lastModifiedBy>
  <cp:lastPrinted>2017-05-01T00:19:00Z</cp:lastPrinted>
  <dcterms:created xsi:type="dcterms:W3CDTF">2015-08-04T23:28:39Z</dcterms:created>
  <dcterms:modified xsi:type="dcterms:W3CDTF">2019-05-16T14:58:52Z</dcterms:modified>
</cp:coreProperties>
</file>